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0401" sheetId="1" r:id="rId1"/>
    <sheet name="3112" sheetId="2" r:id="rId2"/>
    <sheet name="3012" sheetId="3" r:id="rId3"/>
    <sheet name="2912" sheetId="4" r:id="rId4"/>
    <sheet name="2812" sheetId="5" r:id="rId5"/>
    <sheet name="2712" sheetId="6" r:id="rId6"/>
    <sheet name="2412" sheetId="7" r:id="rId7"/>
    <sheet name="2312" sheetId="8" r:id="rId8"/>
    <sheet name="2212" sheetId="9" r:id="rId9"/>
    <sheet name="2112" sheetId="10" r:id="rId10"/>
    <sheet name="1612" sheetId="11" r:id="rId11"/>
    <sheet name="2012" sheetId="12" r:id="rId12"/>
    <sheet name="1512" sheetId="13" r:id="rId13"/>
    <sheet name="1412" sheetId="14" r:id="rId14"/>
    <sheet name="1312" sheetId="15" r:id="rId15"/>
    <sheet name="1012" sheetId="16" r:id="rId16"/>
    <sheet name="0912" sheetId="17" r:id="rId17"/>
    <sheet name="0812" sheetId="18" r:id="rId18"/>
    <sheet name="0712" sheetId="19" r:id="rId19"/>
    <sheet name="0612" sheetId="20" r:id="rId20"/>
    <sheet name="0312" sheetId="21" r:id="rId21"/>
    <sheet name="0212" sheetId="22" r:id="rId22"/>
    <sheet name="0112" sheetId="23" r:id="rId23"/>
  </sheets>
  <definedNames/>
  <calcPr fullCalcOnLoad="1"/>
</workbook>
</file>

<file path=xl/sharedStrings.xml><?xml version="1.0" encoding="utf-8"?>
<sst xmlns="http://schemas.openxmlformats.org/spreadsheetml/2006/main" count="297" uniqueCount="99">
  <si>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</si>
  <si>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</si>
  <si>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</si>
  <si>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</si>
  <si>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</si>
  <si>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29.11.2021.</t>
  </si>
  <si>
    <t>06e</t>
  </si>
  <si>
    <t>materijalni troskovi</t>
  </si>
  <si>
    <t>dnevnice</t>
  </si>
  <si>
    <t>Ukupno izvrsena placanja</t>
  </si>
  <si>
    <t>Stanje na računu 840-729661-47</t>
  </si>
  <si>
    <t>06a</t>
  </si>
  <si>
    <t>plate pzz</t>
  </si>
  <si>
    <t>plate stomatologija</t>
  </si>
  <si>
    <t>05a</t>
  </si>
  <si>
    <t>ministarstvo finansija</t>
  </si>
  <si>
    <t>SPECIFIKACIJA IZVRŠENIH PLAĆANJA PO DOBAVLJAČIMA NA DAN 02.12.2021.</t>
  </si>
  <si>
    <t>062</t>
  </si>
  <si>
    <t>lekovi</t>
  </si>
  <si>
    <t>inopharm</t>
  </si>
  <si>
    <t>SPECIFIKACIJA IZVRŠENIH PLAĆANJA PO DOBAVLJAČIMA NA DAN 03.12.2021.</t>
  </si>
  <si>
    <t>SPECIFIKACIJA IZVRŠENIH PLAĆANJA PO DOBAVLJAČIMA NA DAN 06.12.2021.</t>
  </si>
  <si>
    <t>06b</t>
  </si>
  <si>
    <t>05b</t>
  </si>
  <si>
    <t>prevoz pzz</t>
  </si>
  <si>
    <t>prevoz stomatologija</t>
  </si>
  <si>
    <t>06i</t>
  </si>
  <si>
    <t>invalidi pzz</t>
  </si>
  <si>
    <t>SPECIFIKACIJA IZVRŠENIH PLAĆANJA PO DOBAVLJAČIMA NA DAN 07.12.2021.</t>
  </si>
  <si>
    <t>06T</t>
  </si>
  <si>
    <t>OTPREMNINE</t>
  </si>
  <si>
    <t>SPECIFIKACIJA IZVRŠENIH PLAĆANJA PO DOBAVLJAČIMA NA DAN 08.12.2021.</t>
  </si>
  <si>
    <t>jkp majdanpek</t>
  </si>
  <si>
    <t>nis ad novisad</t>
  </si>
  <si>
    <t>06c</t>
  </si>
  <si>
    <t>energenti</t>
  </si>
  <si>
    <t>SPECIFIKACIJA IZVRŠENIH PLAĆANJA PO DOBAVLJAČIMA NA DAN 09.12.2021.</t>
  </si>
  <si>
    <t>06x</t>
  </si>
  <si>
    <t>06y</t>
  </si>
  <si>
    <t>covid nagrade ugovoreni</t>
  </si>
  <si>
    <t>covid nagrade neugovoreni</t>
  </si>
  <si>
    <t>pošta</t>
  </si>
  <si>
    <t>telenor</t>
  </si>
  <si>
    <t>vodovod</t>
  </si>
  <si>
    <t>SPECIFIKACIJA IZVRŠENIH PLAĆANJA PO DOBAVLJAČIMA NA DAN 10.12.2021.</t>
  </si>
  <si>
    <t>medicinski fakultet nis</t>
  </si>
  <si>
    <t>ddor novi sad</t>
  </si>
  <si>
    <t>jp vodovod majdanpek</t>
  </si>
  <si>
    <t>misa miselin donji milanovac</t>
  </si>
  <si>
    <t>auntar sperlic majdanpek</t>
  </si>
  <si>
    <t>vintec doo beograd</t>
  </si>
  <si>
    <t>papirdol doo cacak</t>
  </si>
  <si>
    <t>tina majdanpek</t>
  </si>
  <si>
    <t>energoprodukt bor</t>
  </si>
  <si>
    <t>bit total doo beograd</t>
  </si>
  <si>
    <t>tehnicki pregled popovic doo majdanpek</t>
  </si>
  <si>
    <t>telekom</t>
  </si>
  <si>
    <t>SPECIFIKACIJA IZVRŠENIH PLAĆANJA PO DOBAVLJAČIMA NA DAN 13.12.2021.</t>
  </si>
  <si>
    <t>SPECIFIKACIJA IZVRŠENIH PLAĆANJA PO DOBAVLJAČIMA NA DAN 14.12.2021.</t>
  </si>
  <si>
    <t>akontacija pzz</t>
  </si>
  <si>
    <t>akontacij astomatologija</t>
  </si>
  <si>
    <t>materijalni troškovi</t>
  </si>
  <si>
    <t>dunav osiguranje</t>
  </si>
  <si>
    <t>SPECIFIKACIJA IZVRŠENIH PLAĆANJA PO DOBAVLJAČIMA NA DAN 16.12.2021.</t>
  </si>
  <si>
    <t>SPECIFIKACIJA IZVRŠENIH PLAĆANJA PO DOBAVLJAČIMA NA DAN 15.12.2021.</t>
  </si>
  <si>
    <t>SPECIFIKACIJA IZVRŠENIH PLAĆANJA PO DOBAVLJAČIMA NA DAN 20.12.2021.</t>
  </si>
  <si>
    <t>SPECIFIKACIJA IZVRŠENIH PLAĆANJA PO DOBAVLJAČIMA NA DAN 21.12.2021.</t>
  </si>
  <si>
    <t>VODOVOD</t>
  </si>
  <si>
    <t>06C</t>
  </si>
  <si>
    <t>ENERGENTI</t>
  </si>
  <si>
    <t>MATERIJALNI TROŠKOVI</t>
  </si>
  <si>
    <t>JKP MAJDANPEK</t>
  </si>
  <si>
    <t>OPŠTA BOLNICA MAJDANPEK</t>
  </si>
  <si>
    <t>MINISTARSTVO FINANSIJA</t>
  </si>
  <si>
    <t>SPECIFIKACIJA IZVRŠENIH PLAĆANJA PO DOBAVLJAČIMA NA DAN 22.12.2021.</t>
  </si>
  <si>
    <t>orion beograd</t>
  </si>
  <si>
    <t>SPECIFIKACIJA IZVRŠENIH PLAĆANJA PO DOBAVLJAČIMA NA DAN 23.12.2021.</t>
  </si>
  <si>
    <t>SPECIFIKACIJA IZVRŠENIH PLAĆANJA PO DOBAVLJAČIMA NA DAN 24.12.2021.</t>
  </si>
  <si>
    <t>plata lokalna</t>
  </si>
  <si>
    <t>SPECIFIKACIJA IZVRŠENIH PLAĆANJA PO DOBAVLJAČIMA NA DAN 27.12.2021.</t>
  </si>
  <si>
    <t>nis ad novi sad</t>
  </si>
  <si>
    <t>central-h</t>
  </si>
  <si>
    <t>SPECIFIKACIJA IZVRŠENIH PLAĆANJA PO DOBAVLJAČIMA NA DAN 28.12.2021.</t>
  </si>
  <si>
    <t>SPECIFIKACIJA IZVRŠENIH PLAĆANJA PO DOBAVLJAČIMA NA DAN 29.12.2021.</t>
  </si>
  <si>
    <t xml:space="preserve">05b </t>
  </si>
  <si>
    <t>SPECIFIKACIJA IZVRŠENIH PLAĆANJA PO DOBAVLJAČIMA NA DAN 31.12.2021.</t>
  </si>
  <si>
    <t>SPECIFIKACIJA IZVRŠENIH PLAĆANJA PO DOBAVLJAČIMA NA DAN 30.12.2021.</t>
  </si>
  <si>
    <t>dg comp</t>
  </si>
  <si>
    <t>sperlic</t>
  </si>
  <si>
    <t>papirdol</t>
  </si>
  <si>
    <t>energoprodukt</t>
  </si>
  <si>
    <t>jkp donji milanovac</t>
  </si>
  <si>
    <t>miša mišelin</t>
  </si>
  <si>
    <t>vintec</t>
  </si>
  <si>
    <t>tina</t>
  </si>
  <si>
    <t>diesel service nis</t>
  </si>
  <si>
    <t>05e</t>
  </si>
  <si>
    <t>ostali direktni troskovi</t>
  </si>
  <si>
    <t>lem co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</si>
</sst>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0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43" fillId="0" borderId="17" xfId="0" applyNumberFormat="1" applyFont="1" applyBorder="1" applyAlignment="1">
      <alignment horizontal="right" wrapText="1"/>
    </xf>
    <xf numFmtId="4" fontId="43" fillId="0" borderId="17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44" fillId="0" borderId="15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514150.91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f>3600+550</f>
        <v>4150</v>
      </c>
    </row>
    <row r="6" ht="19.5" customHeight="1">
      <c r="A6" s="3" t="s">
        <v>4</v>
      </c>
    </row>
    <row r="7" spans="1:6" ht="42" customHeight="1">
      <c r="A7" s="58" t="s">
        <v>85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+D9+D10+D11+D12+D13+D14+D15+D16+D17+D18+D19+D20+D21+D22+D23</f>
        <v>823303.05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87</v>
      </c>
      <c r="D9" s="13">
        <f>70000-23958.33</f>
        <v>46041.67</v>
      </c>
      <c r="E9" s="2"/>
      <c r="F9" s="11"/>
      <c r="I9" s="2"/>
    </row>
    <row r="10" spans="1:9" s="1" customFormat="1" ht="19.5" customHeight="1">
      <c r="A10" s="31"/>
      <c r="B10" s="12"/>
      <c r="C10" s="12" t="s">
        <v>88</v>
      </c>
      <c r="D10" s="13">
        <f>26270+54350</f>
        <v>80620</v>
      </c>
      <c r="E10" s="2"/>
      <c r="F10" s="11"/>
      <c r="I10" s="2"/>
    </row>
    <row r="11" spans="1:9" s="1" customFormat="1" ht="19.5" customHeight="1">
      <c r="A11" s="9"/>
      <c r="B11" s="8"/>
      <c r="C11" s="12" t="s">
        <v>89</v>
      </c>
      <c r="D11" s="13">
        <f>18346.8+10965.6+2820</f>
        <v>32132.4</v>
      </c>
      <c r="E11" s="2"/>
      <c r="F11" s="11"/>
      <c r="I11" s="2"/>
    </row>
    <row r="12" spans="1:9" s="1" customFormat="1" ht="19.5" customHeight="1">
      <c r="A12" s="31"/>
      <c r="B12" s="12"/>
      <c r="C12" s="12" t="s">
        <v>90</v>
      </c>
      <c r="D12" s="14">
        <v>20456.64</v>
      </c>
      <c r="E12" s="2"/>
      <c r="F12" s="11"/>
      <c r="I12" s="2"/>
    </row>
    <row r="13" spans="1:9" s="1" customFormat="1" ht="19.5" customHeight="1">
      <c r="A13" s="31"/>
      <c r="B13" s="12"/>
      <c r="C13" s="12" t="s">
        <v>98</v>
      </c>
      <c r="D13" s="14">
        <v>4949</v>
      </c>
      <c r="E13" s="2"/>
      <c r="F13" s="11"/>
      <c r="I13" s="2"/>
    </row>
    <row r="14" spans="1:9" s="1" customFormat="1" ht="18.75" customHeight="1">
      <c r="A14" s="31"/>
      <c r="B14" s="12"/>
      <c r="C14" s="12" t="s">
        <v>91</v>
      </c>
      <c r="D14" s="14">
        <v>47876.94</v>
      </c>
      <c r="E14" s="2"/>
      <c r="F14" s="11"/>
      <c r="I14" s="2"/>
    </row>
    <row r="15" spans="1:9" s="19" customFormat="1" ht="19.5" customHeight="1">
      <c r="A15" s="31"/>
      <c r="B15" s="12"/>
      <c r="C15" s="15" t="s">
        <v>92</v>
      </c>
      <c r="D15" s="16">
        <v>1500</v>
      </c>
      <c r="E15" s="17"/>
      <c r="F15" s="18"/>
      <c r="I15" s="17"/>
    </row>
    <row r="16" spans="1:9" s="19" customFormat="1" ht="19.5" customHeight="1">
      <c r="A16" s="31"/>
      <c r="B16" s="12"/>
      <c r="C16" s="12" t="s">
        <v>81</v>
      </c>
      <c r="D16" s="13">
        <v>3207.84</v>
      </c>
      <c r="E16" s="17"/>
      <c r="F16" s="17"/>
      <c r="I16" s="17"/>
    </row>
    <row r="17" spans="1:9" s="19" customFormat="1" ht="19.5" customHeight="1">
      <c r="A17" s="31"/>
      <c r="B17" s="12"/>
      <c r="C17" s="15" t="s">
        <v>93</v>
      </c>
      <c r="D17" s="20">
        <v>17280</v>
      </c>
      <c r="F17" s="18"/>
      <c r="I17" s="17"/>
    </row>
    <row r="18" spans="1:9" s="21" customFormat="1" ht="19.5" customHeight="1">
      <c r="A18" s="12"/>
      <c r="B18" s="12"/>
      <c r="C18" s="15" t="s">
        <v>94</v>
      </c>
      <c r="D18" s="16">
        <v>4330</v>
      </c>
      <c r="F18" s="22"/>
      <c r="I18" s="23"/>
    </row>
    <row r="19" spans="1:9" s="21" customFormat="1" ht="19.5" customHeight="1">
      <c r="A19" s="12"/>
      <c r="B19" s="12"/>
      <c r="C19" s="12" t="s">
        <v>95</v>
      </c>
      <c r="D19" s="16">
        <v>184670</v>
      </c>
      <c r="F19" s="22"/>
      <c r="I19" s="23"/>
    </row>
    <row r="20" spans="1:9" s="1" customFormat="1" ht="19.5" customHeight="1">
      <c r="A20" s="12"/>
      <c r="B20" s="12"/>
      <c r="C20" s="15" t="s">
        <v>8</v>
      </c>
      <c r="D20" s="13">
        <f>10800+5510+1200+2400+2400+2400+2400+2400+6000</f>
        <v>35510</v>
      </c>
      <c r="F20" s="25"/>
      <c r="I20" s="2"/>
    </row>
    <row r="21" spans="1:9" s="1" customFormat="1" ht="19.5" customHeight="1">
      <c r="A21" s="52"/>
      <c r="B21" s="53"/>
      <c r="C21" s="54" t="s">
        <v>45</v>
      </c>
      <c r="D21" s="49">
        <v>86250</v>
      </c>
      <c r="I21" s="2"/>
    </row>
    <row r="22" spans="1:4" ht="19.5" customHeight="1">
      <c r="A22" s="39"/>
      <c r="B22" s="37"/>
      <c r="C22" s="37" t="s">
        <v>43</v>
      </c>
      <c r="D22" s="50">
        <v>250000</v>
      </c>
    </row>
    <row r="23" spans="1:4" ht="19.5" customHeight="1">
      <c r="A23" s="39"/>
      <c r="B23" s="37"/>
      <c r="C23" s="37" t="s">
        <v>15</v>
      </c>
      <c r="D23" s="51">
        <f>8188.56+290</f>
        <v>8478.560000000001</v>
      </c>
    </row>
    <row r="24" spans="1:9" s="1" customFormat="1" ht="19.5" customHeight="1">
      <c r="A24" s="55" t="s">
        <v>96</v>
      </c>
      <c r="B24" s="56"/>
      <c r="C24" s="1" t="s">
        <v>97</v>
      </c>
      <c r="D24" s="57">
        <f>+D25</f>
        <v>23958.33</v>
      </c>
      <c r="I24" s="2"/>
    </row>
    <row r="25" spans="1:4" ht="19.5" customHeight="1">
      <c r="A25" s="31"/>
      <c r="B25" s="12"/>
      <c r="C25" s="33" t="s">
        <v>87</v>
      </c>
      <c r="D25" s="14">
        <v>23958.33</v>
      </c>
    </row>
    <row r="26" spans="1:9" s="1" customFormat="1" ht="19.5" customHeight="1">
      <c r="A26" s="36"/>
      <c r="B26" s="7"/>
      <c r="C26" s="12"/>
      <c r="D26" s="14"/>
      <c r="I26" s="2"/>
    </row>
    <row r="27" spans="1:4" ht="19.5" customHeight="1">
      <c r="A27" s="39"/>
      <c r="B27" s="37"/>
      <c r="C27" s="12"/>
      <c r="D27" s="14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40"/>
      <c r="D29" s="41"/>
      <c r="I29" s="2"/>
    </row>
    <row r="30" spans="1:4" ht="19.5" customHeight="1">
      <c r="A30" s="39"/>
      <c r="B30" s="37"/>
      <c r="C30" s="12"/>
      <c r="D30" s="14"/>
    </row>
    <row r="31" spans="1:9" s="1" customFormat="1" ht="19.5" customHeight="1">
      <c r="A31" s="36"/>
      <c r="B31" s="7"/>
      <c r="C31" s="8"/>
      <c r="D31" s="41"/>
      <c r="I31" s="2"/>
    </row>
    <row r="32" spans="1:4" ht="19.5" customHeight="1">
      <c r="A32" s="39"/>
      <c r="B32" s="37"/>
      <c r="C32" s="12"/>
      <c r="D32" s="1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/>
      <c r="B35" s="37"/>
      <c r="C35" s="12"/>
      <c r="D35" s="14"/>
      <c r="I35" s="4"/>
    </row>
    <row r="36" spans="1:9" ht="19.5" customHeight="1">
      <c r="A36" s="39" t="s">
        <v>9</v>
      </c>
      <c r="B36" s="37"/>
      <c r="C36" s="42"/>
      <c r="D36" s="14">
        <f>+D8+D9</f>
        <v>869344.7200000001</v>
      </c>
      <c r="E36" s="5"/>
      <c r="F36" s="5"/>
      <c r="I36" s="4"/>
    </row>
    <row r="37" ht="19.5" customHeight="1">
      <c r="I37" s="4"/>
    </row>
    <row r="38" spans="1:9" ht="19.5" customHeight="1">
      <c r="A38" s="43" t="s">
        <v>10</v>
      </c>
      <c r="D38" s="44">
        <f>+D3+D4+D5+D6-D36</f>
        <v>149081.18999999983</v>
      </c>
      <c r="F38" s="5"/>
      <c r="I38" s="4"/>
    </row>
    <row r="39" ht="19.5" customHeight="1">
      <c r="I39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  <row r="61" spans="1:9" ht="37.5" customHeight="1">
      <c r="A61" s="45"/>
      <c r="B61" s="46"/>
      <c r="C61" s="46"/>
      <c r="D61" s="47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111486.42</v>
      </c>
    </row>
    <row r="4" spans="1:4" ht="19.5" customHeight="1">
      <c r="A4" s="3" t="s">
        <v>2</v>
      </c>
      <c r="D4" s="5">
        <f>23958.33+476166.67+397894.03</f>
        <v>898019.03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58" t="s">
        <v>65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61</v>
      </c>
      <c r="D8" s="10">
        <f>+D9</f>
        <v>9910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8</v>
      </c>
      <c r="D9" s="13">
        <v>9910</v>
      </c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9910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1000245.4500000001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9">
      <selection activeCell="G40" sqref="G4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128950.39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3200</v>
      </c>
    </row>
    <row r="6" ht="19.5" customHeight="1">
      <c r="A6" s="3" t="s">
        <v>4</v>
      </c>
    </row>
    <row r="7" spans="1:6" ht="42" customHeight="1">
      <c r="A7" s="58" t="s">
        <v>64</v>
      </c>
      <c r="B7" s="58"/>
      <c r="C7" s="58"/>
      <c r="D7" s="58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0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132150.39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132150.39</v>
      </c>
    </row>
    <row r="4" spans="1:4" ht="19.5" customHeight="1">
      <c r="A4" s="3" t="s">
        <v>2</v>
      </c>
      <c r="D4" s="5">
        <f>379733.43+5742254.74</f>
        <v>6121988.17</v>
      </c>
    </row>
    <row r="5" spans="1:4" ht="19.5" customHeight="1">
      <c r="A5" s="3" t="s">
        <v>3</v>
      </c>
      <c r="D5" s="5">
        <f>800+2500</f>
        <v>3300</v>
      </c>
    </row>
    <row r="6" ht="19.5" customHeight="1">
      <c r="A6" s="3" t="s">
        <v>4</v>
      </c>
    </row>
    <row r="7" spans="1:6" ht="42" customHeight="1">
      <c r="A7" s="58" t="s">
        <v>63</v>
      </c>
      <c r="B7" s="58"/>
      <c r="C7" s="58"/>
      <c r="D7" s="58"/>
      <c r="F7" s="6"/>
    </row>
    <row r="8" spans="1:9" s="1" customFormat="1" ht="19.5" customHeight="1">
      <c r="A8" s="36" t="s">
        <v>11</v>
      </c>
      <c r="B8" s="8"/>
      <c r="C8" s="9" t="s">
        <v>59</v>
      </c>
      <c r="D8" s="10">
        <v>5742254.71</v>
      </c>
      <c r="E8" s="2"/>
      <c r="F8" s="11">
        <v>1</v>
      </c>
      <c r="I8" s="2"/>
    </row>
    <row r="9" spans="1:9" s="1" customFormat="1" ht="19.5" customHeight="1">
      <c r="A9" s="9" t="s">
        <v>14</v>
      </c>
      <c r="B9" s="8"/>
      <c r="C9" s="8" t="s">
        <v>60</v>
      </c>
      <c r="D9" s="10">
        <v>379733.43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8" t="s">
        <v>61</v>
      </c>
      <c r="D10" s="10">
        <f>+D11</f>
        <v>24464</v>
      </c>
      <c r="E10" s="2"/>
      <c r="F10" s="11"/>
      <c r="I10" s="2"/>
    </row>
    <row r="11" spans="1:9" s="1" customFormat="1" ht="19.5" customHeight="1">
      <c r="A11" s="31"/>
      <c r="B11" s="12"/>
      <c r="C11" s="12" t="s">
        <v>62</v>
      </c>
      <c r="D11" s="14">
        <f>18651+107+3150+2556</f>
        <v>24464</v>
      </c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+D8+D9+D10</f>
        <v>6146452.14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110986.41999999993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140810.1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58" t="s">
        <v>58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12459.71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15</v>
      </c>
      <c r="D9" s="13">
        <v>12459.71</v>
      </c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12459.71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128950.39000000001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A8" sqref="A8:D2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132760.1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8050</v>
      </c>
    </row>
    <row r="6" ht="19.5" customHeight="1">
      <c r="A6" s="3" t="s">
        <v>4</v>
      </c>
    </row>
    <row r="7" spans="1:6" ht="42" customHeight="1">
      <c r="A7" s="58" t="s">
        <v>57</v>
      </c>
      <c r="B7" s="58"/>
      <c r="C7" s="58"/>
      <c r="D7" s="58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0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140810.1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1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779944.11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3100</v>
      </c>
    </row>
    <row r="6" ht="19.5" customHeight="1">
      <c r="A6" s="3" t="s">
        <v>4</v>
      </c>
    </row>
    <row r="7" spans="1:6" ht="42" customHeight="1">
      <c r="A7" s="58" t="s">
        <v>44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+D9+D10+D11+D12+D13+D14+D15+D16+D17+D18+D19+D20</f>
        <v>650284.01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45</v>
      </c>
      <c r="D9" s="13">
        <v>28750</v>
      </c>
      <c r="E9" s="2"/>
      <c r="F9" s="11"/>
      <c r="I9" s="2"/>
    </row>
    <row r="10" spans="1:9" s="1" customFormat="1" ht="19.5" customHeight="1">
      <c r="A10" s="31"/>
      <c r="B10" s="12"/>
      <c r="C10" s="12" t="s">
        <v>46</v>
      </c>
      <c r="D10" s="13">
        <f>31758+106863+6262</f>
        <v>144883</v>
      </c>
      <c r="E10" s="2"/>
      <c r="F10" s="11"/>
      <c r="I10" s="2"/>
    </row>
    <row r="11" spans="1:9" s="1" customFormat="1" ht="19.5" customHeight="1">
      <c r="A11" s="31"/>
      <c r="B11" s="12"/>
      <c r="C11" s="12" t="s">
        <v>47</v>
      </c>
      <c r="D11" s="14">
        <v>4181.1</v>
      </c>
      <c r="E11" s="2"/>
      <c r="F11" s="11"/>
      <c r="I11" s="2"/>
    </row>
    <row r="12" spans="1:9" s="1" customFormat="1" ht="18.75" customHeight="1">
      <c r="A12" s="31"/>
      <c r="B12" s="12"/>
      <c r="C12" s="12" t="s">
        <v>48</v>
      </c>
      <c r="D12" s="14">
        <v>2200</v>
      </c>
      <c r="E12" s="2"/>
      <c r="F12" s="11"/>
      <c r="I12" s="2"/>
    </row>
    <row r="13" spans="1:9" s="19" customFormat="1" ht="19.5" customHeight="1">
      <c r="A13" s="31"/>
      <c r="B13" s="12"/>
      <c r="C13" s="15" t="s">
        <v>49</v>
      </c>
      <c r="D13" s="16">
        <f>43680+63580</f>
        <v>107260</v>
      </c>
      <c r="E13" s="17"/>
      <c r="F13" s="18"/>
      <c r="I13" s="17"/>
    </row>
    <row r="14" spans="1:9" s="19" customFormat="1" ht="19.5" customHeight="1">
      <c r="A14" s="31"/>
      <c r="B14" s="12"/>
      <c r="C14" s="12" t="s">
        <v>50</v>
      </c>
      <c r="D14" s="13">
        <v>5760</v>
      </c>
      <c r="E14" s="17"/>
      <c r="F14" s="17"/>
      <c r="I14" s="17"/>
    </row>
    <row r="15" spans="1:9" s="19" customFormat="1" ht="19.5" customHeight="1">
      <c r="A15" s="31"/>
      <c r="B15" s="12"/>
      <c r="C15" s="15" t="s">
        <v>51</v>
      </c>
      <c r="D15" s="20">
        <f>42872.2+18228</f>
        <v>61100.2</v>
      </c>
      <c r="F15" s="18"/>
      <c r="I15" s="17"/>
    </row>
    <row r="16" spans="1:9" s="21" customFormat="1" ht="19.5" customHeight="1">
      <c r="A16" s="12"/>
      <c r="B16" s="12"/>
      <c r="C16" s="15" t="s">
        <v>52</v>
      </c>
      <c r="D16" s="16">
        <v>6352</v>
      </c>
      <c r="F16" s="22"/>
      <c r="I16" s="23"/>
    </row>
    <row r="17" spans="1:9" s="21" customFormat="1" ht="19.5" customHeight="1">
      <c r="A17" s="12"/>
      <c r="B17" s="12"/>
      <c r="C17" s="12" t="s">
        <v>53</v>
      </c>
      <c r="D17" s="16">
        <v>56264.16</v>
      </c>
      <c r="F17" s="22"/>
      <c r="I17" s="23"/>
    </row>
    <row r="18" spans="1:9" s="1" customFormat="1" ht="19.5" customHeight="1">
      <c r="A18" s="12"/>
      <c r="B18" s="12"/>
      <c r="C18" s="15" t="s">
        <v>54</v>
      </c>
      <c r="D18" s="13">
        <v>99600</v>
      </c>
      <c r="F18" s="25"/>
      <c r="I18" s="2"/>
    </row>
    <row r="19" spans="1:9" s="1" customFormat="1" ht="19.5" customHeight="1">
      <c r="A19" s="31"/>
      <c r="B19" s="12"/>
      <c r="C19" s="33" t="s">
        <v>55</v>
      </c>
      <c r="D19" s="49">
        <v>21200</v>
      </c>
      <c r="I19" s="2"/>
    </row>
    <row r="20" spans="1:4" ht="19.5" customHeight="1">
      <c r="A20" s="31"/>
      <c r="B20" s="12"/>
      <c r="C20" s="4" t="s">
        <v>56</v>
      </c>
      <c r="D20" s="32">
        <f>47308.4+407.48+65017.67</f>
        <v>112733.55</v>
      </c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650284.01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132760.09999999998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8" sqref="D8: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1839271.81</v>
      </c>
    </row>
    <row r="4" spans="1:4" ht="19.5" customHeight="1">
      <c r="A4" s="3" t="s">
        <v>2</v>
      </c>
      <c r="D4" s="5">
        <v>9900</v>
      </c>
    </row>
    <row r="5" spans="1:4" ht="19.5" customHeight="1">
      <c r="A5" s="3" t="s">
        <v>3</v>
      </c>
      <c r="D5" s="5">
        <v>3200</v>
      </c>
    </row>
    <row r="6" ht="19.5" customHeight="1">
      <c r="A6" s="3" t="s">
        <v>4</v>
      </c>
    </row>
    <row r="7" spans="1:6" ht="42" customHeight="1">
      <c r="A7" s="58" t="s">
        <v>36</v>
      </c>
      <c r="B7" s="58"/>
      <c r="C7" s="58"/>
      <c r="D7" s="58"/>
      <c r="F7" s="6"/>
    </row>
    <row r="8" spans="1:9" s="1" customFormat="1" ht="19.5" customHeight="1">
      <c r="A8" s="36" t="s">
        <v>37</v>
      </c>
      <c r="B8" s="8"/>
      <c r="C8" s="9" t="s">
        <v>39</v>
      </c>
      <c r="D8" s="10">
        <v>764212.45</v>
      </c>
      <c r="E8" s="2"/>
      <c r="F8" s="11">
        <v>1</v>
      </c>
      <c r="I8" s="2"/>
    </row>
    <row r="9" spans="1:9" s="1" customFormat="1" ht="19.5" customHeight="1">
      <c r="A9" s="9" t="s">
        <v>38</v>
      </c>
      <c r="B9" s="8"/>
      <c r="C9" s="8" t="s">
        <v>40</v>
      </c>
      <c r="D9" s="10">
        <v>148256.09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8" t="s">
        <v>7</v>
      </c>
      <c r="D10" s="10">
        <f>+D11+D12+D13</f>
        <v>161956.16</v>
      </c>
      <c r="E10" s="2"/>
      <c r="F10" s="11"/>
      <c r="I10" s="2"/>
    </row>
    <row r="11" spans="1:9" s="1" customFormat="1" ht="19.5" customHeight="1">
      <c r="A11" s="31"/>
      <c r="B11" s="12"/>
      <c r="C11" s="12" t="s">
        <v>41</v>
      </c>
      <c r="D11" s="14">
        <f>18750+1083</f>
        <v>19833</v>
      </c>
      <c r="E11" s="2"/>
      <c r="F11" s="11"/>
      <c r="I11" s="2"/>
    </row>
    <row r="12" spans="1:9" s="1" customFormat="1" ht="18.75" customHeight="1">
      <c r="A12" s="31"/>
      <c r="B12" s="12"/>
      <c r="C12" s="12" t="s">
        <v>42</v>
      </c>
      <c r="D12" s="14">
        <f>38894.62+1449.6</f>
        <v>40344.22</v>
      </c>
      <c r="E12" s="2"/>
      <c r="F12" s="11"/>
      <c r="I12" s="2"/>
    </row>
    <row r="13" spans="1:9" s="19" customFormat="1" ht="19.5" customHeight="1">
      <c r="A13" s="31"/>
      <c r="B13" s="12"/>
      <c r="C13" s="15" t="s">
        <v>43</v>
      </c>
      <c r="D13" s="16">
        <f>2083.62+377.64+52868.2+4599.21+41850.27</f>
        <v>101778.94</v>
      </c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+D8+D10</f>
        <v>926168.61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926203.2000000001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1386975.09</v>
      </c>
    </row>
    <row r="4" spans="1:4" ht="19.5" customHeight="1">
      <c r="A4" s="3" t="s">
        <v>2</v>
      </c>
      <c r="D4" s="5">
        <f>476166.67+23958.33+764212.45+148256.09</f>
        <v>1412593.54</v>
      </c>
    </row>
    <row r="5" spans="1:4" ht="19.5" customHeight="1">
      <c r="A5" s="3" t="s">
        <v>3</v>
      </c>
      <c r="D5" s="5">
        <v>6600</v>
      </c>
    </row>
    <row r="6" ht="19.5" customHeight="1">
      <c r="A6" s="3" t="s">
        <v>4</v>
      </c>
    </row>
    <row r="7" spans="1:6" ht="42" customHeight="1">
      <c r="A7" s="58" t="s">
        <v>31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85200</v>
      </c>
      <c r="E8" s="2"/>
      <c r="F8" s="11">
        <v>1</v>
      </c>
      <c r="I8" s="2"/>
    </row>
    <row r="9" spans="1:6" ht="19.5" customHeight="1">
      <c r="A9" s="31"/>
      <c r="B9" s="12"/>
      <c r="C9" s="12" t="s">
        <v>8</v>
      </c>
      <c r="D9" s="13">
        <f>6000+13200+6000+6000+14400+10800+14400+9600+4800</f>
        <v>85200</v>
      </c>
      <c r="E9" s="5"/>
      <c r="F9" s="6"/>
    </row>
    <row r="10" spans="1:9" s="1" customFormat="1" ht="19.5" customHeight="1">
      <c r="A10" s="9" t="s">
        <v>34</v>
      </c>
      <c r="B10" s="8"/>
      <c r="C10" s="8" t="s">
        <v>35</v>
      </c>
      <c r="D10" s="10">
        <f>+D11+D12</f>
        <v>881339.77</v>
      </c>
      <c r="E10" s="2"/>
      <c r="F10" s="11"/>
      <c r="I10" s="2"/>
    </row>
    <row r="11" spans="1:9" s="1" customFormat="1" ht="19.5" customHeight="1">
      <c r="A11" s="31"/>
      <c r="B11" s="12"/>
      <c r="C11" s="12" t="s">
        <v>32</v>
      </c>
      <c r="D11" s="14">
        <v>100000</v>
      </c>
      <c r="E11" s="2"/>
      <c r="F11" s="11"/>
      <c r="I11" s="2"/>
    </row>
    <row r="12" spans="1:9" s="1" customFormat="1" ht="18.75" customHeight="1">
      <c r="A12" s="31"/>
      <c r="B12" s="12"/>
      <c r="C12" s="12" t="s">
        <v>33</v>
      </c>
      <c r="D12" s="14">
        <f>198108.02+583231.75</f>
        <v>781339.77</v>
      </c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+D8+D10</f>
        <v>966539.77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1839628.8599999999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4761.83</v>
      </c>
    </row>
    <row r="4" spans="1:4" ht="19.5" customHeight="1">
      <c r="A4" s="3" t="s">
        <v>2</v>
      </c>
      <c r="D4" s="5">
        <f>23958.33+476166.67+134970+247869+881339.82</f>
        <v>1764303.8199999998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58" t="s">
        <v>28</v>
      </c>
      <c r="B7" s="58"/>
      <c r="C7" s="58"/>
      <c r="D7" s="58"/>
      <c r="F7" s="6"/>
    </row>
    <row r="8" spans="1:9" s="1" customFormat="1" ht="19.5" customHeight="1">
      <c r="A8" s="36" t="s">
        <v>29</v>
      </c>
      <c r="B8" s="8"/>
      <c r="C8" s="9" t="s">
        <v>30</v>
      </c>
      <c r="D8" s="10">
        <f>45425+181698+20747.36</f>
        <v>247870.36</v>
      </c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 t="s">
        <v>26</v>
      </c>
      <c r="B10" s="8"/>
      <c r="C10" s="8" t="s">
        <v>27</v>
      </c>
      <c r="D10" s="10">
        <v>134970</v>
      </c>
      <c r="E10" s="2"/>
      <c r="F10" s="11"/>
      <c r="I10" s="2"/>
    </row>
    <row r="11" spans="1:9" s="1" customFormat="1" ht="19.5" customHeight="1">
      <c r="A11" s="9"/>
      <c r="B11" s="8"/>
      <c r="C11" s="8"/>
      <c r="D11" s="41"/>
      <c r="E11" s="2"/>
      <c r="F11" s="11"/>
      <c r="I11" s="2"/>
    </row>
    <row r="12" spans="1:9" s="1" customFormat="1" ht="18.75" customHeight="1">
      <c r="A12" s="9"/>
      <c r="B12" s="8"/>
      <c r="C12" s="8"/>
      <c r="D12" s="41"/>
      <c r="E12" s="2"/>
      <c r="F12" s="11"/>
      <c r="I12" s="2"/>
    </row>
    <row r="13" spans="1:9" s="19" customFormat="1" ht="19.5" customHeight="1">
      <c r="A13" s="9"/>
      <c r="B13" s="8"/>
      <c r="C13" s="24"/>
      <c r="D13" s="48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+D8+D9+D10</f>
        <v>382840.36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1386975.29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663.75</v>
      </c>
    </row>
    <row r="4" spans="1:4" ht="19.5" customHeight="1">
      <c r="A4" s="3" t="s">
        <v>2</v>
      </c>
      <c r="D4" s="5">
        <f>294727.12+16133.33</f>
        <v>310860.45</v>
      </c>
    </row>
    <row r="5" spans="1:4" ht="19.5" customHeight="1">
      <c r="A5" s="3" t="s">
        <v>3</v>
      </c>
      <c r="D5" s="5">
        <f>1100+2500</f>
        <v>3600</v>
      </c>
    </row>
    <row r="6" spans="1:4" ht="19.5" customHeight="1">
      <c r="A6" s="3" t="s">
        <v>4</v>
      </c>
      <c r="D6" s="5">
        <v>134970</v>
      </c>
    </row>
    <row r="7" spans="1:6" ht="42" customHeight="1">
      <c r="A7" s="58" t="s">
        <v>21</v>
      </c>
      <c r="B7" s="58"/>
      <c r="C7" s="58"/>
      <c r="D7" s="58"/>
      <c r="F7" s="6"/>
    </row>
    <row r="8" spans="1:9" s="1" customFormat="1" ht="19.5" customHeight="1">
      <c r="A8" s="36" t="s">
        <v>22</v>
      </c>
      <c r="B8" s="8"/>
      <c r="C8" s="9" t="s">
        <v>24</v>
      </c>
      <c r="D8" s="10">
        <f>445332.57-16133.33-134970</f>
        <v>294229.24</v>
      </c>
      <c r="E8" s="2"/>
      <c r="F8" s="11">
        <v>1</v>
      </c>
      <c r="I8" s="2"/>
    </row>
    <row r="9" spans="1:9" s="1" customFormat="1" ht="19.5" customHeight="1">
      <c r="A9" s="9" t="s">
        <v>23</v>
      </c>
      <c r="B9" s="8"/>
      <c r="C9" s="8" t="s">
        <v>25</v>
      </c>
      <c r="D9" s="10">
        <v>16133.33</v>
      </c>
      <c r="E9" s="2"/>
      <c r="F9" s="11"/>
      <c r="I9" s="2"/>
    </row>
    <row r="10" spans="1:9" s="1" customFormat="1" ht="19.5" customHeight="1">
      <c r="A10" s="9" t="s">
        <v>26</v>
      </c>
      <c r="B10" s="8"/>
      <c r="C10" s="8" t="s">
        <v>27</v>
      </c>
      <c r="D10" s="10">
        <v>134970</v>
      </c>
      <c r="E10" s="2"/>
      <c r="F10" s="11"/>
      <c r="I10" s="2"/>
    </row>
    <row r="11" spans="1:9" s="1" customFormat="1" ht="19.5" customHeight="1">
      <c r="A11" s="9"/>
      <c r="B11" s="8"/>
      <c r="C11" s="8"/>
      <c r="D11" s="41"/>
      <c r="E11" s="2"/>
      <c r="F11" s="11"/>
      <c r="I11" s="2"/>
    </row>
    <row r="12" spans="1:9" s="1" customFormat="1" ht="18.75" customHeight="1">
      <c r="A12" s="9"/>
      <c r="B12" s="8"/>
      <c r="C12" s="8"/>
      <c r="D12" s="41"/>
      <c r="E12" s="2"/>
      <c r="F12" s="11"/>
      <c r="I12" s="2"/>
    </row>
    <row r="13" spans="1:9" s="19" customFormat="1" ht="19.5" customHeight="1">
      <c r="A13" s="9"/>
      <c r="B13" s="8"/>
      <c r="C13" s="24"/>
      <c r="D13" s="48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+D8+D9+D10</f>
        <v>445332.57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4761.630000000005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366598.67</v>
      </c>
    </row>
    <row r="4" spans="1:4" ht="19.5" customHeight="1">
      <c r="A4" s="3" t="s">
        <v>2</v>
      </c>
      <c r="D4" s="5">
        <f>14365.22+279382.43+136698</f>
        <v>430445.64999999997</v>
      </c>
    </row>
    <row r="5" spans="1:4" ht="19.5" customHeight="1">
      <c r="A5" s="3" t="s">
        <v>3</v>
      </c>
      <c r="D5" s="5">
        <v>10450</v>
      </c>
    </row>
    <row r="6" ht="19.5" customHeight="1">
      <c r="A6" s="3" t="s">
        <v>4</v>
      </c>
    </row>
    <row r="7" spans="1:6" ht="42" customHeight="1">
      <c r="A7" s="58" t="s">
        <v>86</v>
      </c>
      <c r="B7" s="58"/>
      <c r="C7" s="58"/>
      <c r="D7" s="58"/>
      <c r="F7" s="6"/>
    </row>
    <row r="8" spans="1:9" s="1" customFormat="1" ht="19.5" customHeight="1">
      <c r="A8" s="36" t="s">
        <v>22</v>
      </c>
      <c r="B8" s="8"/>
      <c r="C8" s="9" t="s">
        <v>24</v>
      </c>
      <c r="D8" s="10">
        <v>278978.19</v>
      </c>
      <c r="E8" s="2"/>
      <c r="F8" s="11">
        <v>1</v>
      </c>
      <c r="I8" s="2"/>
    </row>
    <row r="9" spans="1:9" s="1" customFormat="1" ht="19.5" customHeight="1">
      <c r="A9" s="9" t="s">
        <v>84</v>
      </c>
      <c r="B9" s="8"/>
      <c r="C9" s="8" t="s">
        <v>25</v>
      </c>
      <c r="D9" s="10">
        <v>14365.22</v>
      </c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31"/>
      <c r="B12" s="12"/>
      <c r="C12" s="12"/>
      <c r="D12" s="14"/>
      <c r="E12" s="2"/>
      <c r="F12" s="11"/>
      <c r="I12" s="2"/>
    </row>
    <row r="13" spans="1:9" s="1" customFormat="1" ht="18.75" customHeight="1">
      <c r="A13" s="31"/>
      <c r="B13" s="12"/>
      <c r="C13" s="12"/>
      <c r="D13" s="14"/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</f>
        <v>293343.41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514150.91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5463.75</v>
      </c>
    </row>
    <row r="4" ht="19.5" customHeight="1">
      <c r="A4" s="3" t="s">
        <v>2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58" t="s">
        <v>20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19.5" customHeight="1">
      <c r="A9" s="9"/>
      <c r="B9" s="8"/>
      <c r="C9" s="8" t="s">
        <v>8</v>
      </c>
      <c r="D9" s="10">
        <v>4800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663.75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9963.75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5400</v>
      </c>
    </row>
    <row r="6" ht="19.5" customHeight="1">
      <c r="A6" s="3" t="s">
        <v>4</v>
      </c>
    </row>
    <row r="7" spans="1:6" ht="42" customHeight="1">
      <c r="A7" s="58" t="s">
        <v>16</v>
      </c>
      <c r="B7" s="58"/>
      <c r="C7" s="58"/>
      <c r="D7" s="58"/>
      <c r="F7" s="6"/>
    </row>
    <row r="8" spans="1:9" s="1" customFormat="1" ht="19.5" customHeight="1">
      <c r="A8" s="36" t="s">
        <v>17</v>
      </c>
      <c r="B8" s="8"/>
      <c r="C8" s="9" t="s">
        <v>18</v>
      </c>
      <c r="D8" s="10">
        <f>+D9</f>
        <v>9900</v>
      </c>
      <c r="E8" s="2"/>
      <c r="F8" s="11">
        <v>1</v>
      </c>
      <c r="I8" s="2"/>
    </row>
    <row r="9" spans="1:9" s="1" customFormat="1" ht="19.5" customHeight="1">
      <c r="A9" s="9"/>
      <c r="B9" s="8"/>
      <c r="C9" s="8" t="s">
        <v>19</v>
      </c>
      <c r="D9" s="10">
        <v>9900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9900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5463.75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13905.09</v>
      </c>
    </row>
    <row r="4" spans="1:4" ht="19.5" customHeight="1">
      <c r="A4" s="3" t="s">
        <v>2</v>
      </c>
      <c r="D4" s="5">
        <f>406099.6+6780909.05</f>
        <v>7187008.649999999</v>
      </c>
    </row>
    <row r="5" spans="1:4" ht="19.5" customHeight="1">
      <c r="A5" s="3" t="s">
        <v>3</v>
      </c>
      <c r="D5" s="5">
        <v>4300</v>
      </c>
    </row>
    <row r="6" spans="1:4" ht="19.5" customHeight="1">
      <c r="A6" s="3" t="s">
        <v>4</v>
      </c>
      <c r="D6" s="5">
        <f>58467.57+20923.07</f>
        <v>79390.64</v>
      </c>
    </row>
    <row r="7" spans="1:6" ht="42" customHeight="1">
      <c r="A7" s="58" t="s">
        <v>5</v>
      </c>
      <c r="B7" s="58"/>
      <c r="C7" s="58"/>
      <c r="D7" s="58"/>
      <c r="F7" s="6"/>
    </row>
    <row r="8" spans="1:9" s="1" customFormat="1" ht="19.5" customHeight="1">
      <c r="A8" s="7" t="s">
        <v>11</v>
      </c>
      <c r="B8" s="8"/>
      <c r="C8" s="9" t="s">
        <v>12</v>
      </c>
      <c r="D8" s="10">
        <f>58467.57+6780909.05</f>
        <v>6839376.62</v>
      </c>
      <c r="E8" s="2"/>
      <c r="F8" s="11">
        <v>1</v>
      </c>
      <c r="I8" s="2"/>
    </row>
    <row r="9" spans="1:9" s="1" customFormat="1" ht="19.5" customHeight="1">
      <c r="A9" s="9" t="s">
        <v>14</v>
      </c>
      <c r="B9" s="8"/>
      <c r="C9" s="8" t="s">
        <v>13</v>
      </c>
      <c r="D9" s="10">
        <f>406099.6+20923.07</f>
        <v>427022.67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12" t="s">
        <v>7</v>
      </c>
      <c r="D10" s="13"/>
      <c r="E10" s="2"/>
      <c r="F10" s="11"/>
      <c r="I10" s="2"/>
    </row>
    <row r="11" spans="1:9" s="1" customFormat="1" ht="19.5" customHeight="1">
      <c r="A11" s="9"/>
      <c r="B11" s="8"/>
      <c r="C11" s="12" t="s">
        <v>15</v>
      </c>
      <c r="D11" s="14">
        <f>7931.2+200+100+10</f>
        <v>8241.2</v>
      </c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+D8+D9+D11</f>
        <v>7274640.49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9963.889999998733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14855.09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3850</v>
      </c>
    </row>
    <row r="6" ht="19.5" customHeight="1">
      <c r="A6" s="3" t="s">
        <v>4</v>
      </c>
    </row>
    <row r="7" spans="1:6" ht="42" customHeight="1">
      <c r="A7" s="58" t="s">
        <v>5</v>
      </c>
      <c r="B7" s="58"/>
      <c r="C7" s="58"/>
      <c r="D7" s="58"/>
      <c r="F7" s="6"/>
    </row>
    <row r="8" spans="1:9" s="1" customFormat="1" ht="19.5" customHeight="1">
      <c r="A8" s="7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8</v>
      </c>
      <c r="D9" s="13">
        <v>4800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13905.09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450768.67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58" t="s">
        <v>83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84720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8</v>
      </c>
      <c r="D9" s="13">
        <v>84720</v>
      </c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31"/>
      <c r="B12" s="12"/>
      <c r="C12" s="12"/>
      <c r="D12" s="14"/>
      <c r="E12" s="2"/>
      <c r="F12" s="11"/>
      <c r="I12" s="2"/>
    </row>
    <row r="13" spans="1:9" s="1" customFormat="1" ht="18.75" customHeight="1">
      <c r="A13" s="31"/>
      <c r="B13" s="12"/>
      <c r="C13" s="12"/>
      <c r="D13" s="14"/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+D8+D11</f>
        <v>84720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366598.67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450018.67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58" t="s">
        <v>82</v>
      </c>
      <c r="B7" s="58"/>
      <c r="C7" s="58"/>
      <c r="D7" s="58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31"/>
      <c r="B12" s="12"/>
      <c r="C12" s="12"/>
      <c r="D12" s="14"/>
      <c r="E12" s="2"/>
      <c r="F12" s="11"/>
      <c r="I12" s="2"/>
    </row>
    <row r="13" spans="1:9" s="1" customFormat="1" ht="18.75" customHeight="1">
      <c r="A13" s="31"/>
      <c r="B13" s="12"/>
      <c r="C13" s="12"/>
      <c r="D13" s="14"/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+D8+D11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450768.67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449618.67</v>
      </c>
    </row>
    <row r="4" spans="1:4" ht="19.5" customHeight="1">
      <c r="A4" s="3" t="s">
        <v>2</v>
      </c>
      <c r="D4" s="5">
        <v>920098.56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8" t="s">
        <v>79</v>
      </c>
      <c r="B7" s="58"/>
      <c r="C7" s="58"/>
      <c r="D7" s="58"/>
      <c r="F7" s="6"/>
    </row>
    <row r="8" spans="1:9" s="1" customFormat="1" ht="19.5" customHeight="1">
      <c r="A8" s="36" t="s">
        <v>34</v>
      </c>
      <c r="B8" s="8"/>
      <c r="C8" s="9" t="s">
        <v>35</v>
      </c>
      <c r="D8" s="10">
        <f>+D9+D10</f>
        <v>920098.5599999999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80</v>
      </c>
      <c r="D9" s="13">
        <f>445621.36+387716.57</f>
        <v>833337.9299999999</v>
      </c>
      <c r="E9" s="2"/>
      <c r="F9" s="11"/>
      <c r="I9" s="2"/>
    </row>
    <row r="10" spans="1:9" s="1" customFormat="1" ht="19.5" customHeight="1">
      <c r="A10" s="31"/>
      <c r="B10" s="12"/>
      <c r="C10" s="12" t="s">
        <v>81</v>
      </c>
      <c r="D10" s="13">
        <v>86760.63</v>
      </c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31"/>
      <c r="B12" s="12"/>
      <c r="C12" s="12"/>
      <c r="D12" s="14"/>
      <c r="E12" s="2"/>
      <c r="F12" s="11"/>
      <c r="I12" s="2"/>
    </row>
    <row r="13" spans="1:9" s="1" customFormat="1" ht="18.75" customHeight="1">
      <c r="A13" s="31"/>
      <c r="B13" s="12"/>
      <c r="C13" s="12"/>
      <c r="D13" s="14"/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+D8+D11</f>
        <v>920098.5599999999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450018.67000000004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2857460.08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58" t="s">
        <v>77</v>
      </c>
      <c r="B7" s="58"/>
      <c r="C7" s="58"/>
      <c r="D7" s="58"/>
      <c r="F7" s="6"/>
    </row>
    <row r="8" spans="1:9" s="1" customFormat="1" ht="19.5" customHeight="1">
      <c r="A8" s="36" t="s">
        <v>11</v>
      </c>
      <c r="B8" s="8"/>
      <c r="C8" s="9" t="s">
        <v>78</v>
      </c>
      <c r="D8" s="10">
        <v>2408491.41</v>
      </c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31"/>
      <c r="B12" s="12"/>
      <c r="C12" s="12"/>
      <c r="D12" s="14"/>
      <c r="E12" s="2"/>
      <c r="F12" s="11"/>
      <c r="I12" s="2"/>
    </row>
    <row r="13" spans="1:9" s="1" customFormat="1" ht="18.75" customHeight="1">
      <c r="A13" s="31"/>
      <c r="B13" s="12"/>
      <c r="C13" s="12"/>
      <c r="D13" s="14"/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+D8+D11</f>
        <v>2408491.41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449618.6699999999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11" sqref="F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389643.98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spans="1:4" ht="19.5" customHeight="1">
      <c r="A6" s="3" t="s">
        <v>4</v>
      </c>
      <c r="D6" s="5">
        <v>2466966.1</v>
      </c>
    </row>
    <row r="7" spans="1:6" ht="42" customHeight="1">
      <c r="A7" s="58" t="s">
        <v>76</v>
      </c>
      <c r="B7" s="58"/>
      <c r="C7" s="58"/>
      <c r="D7" s="58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31"/>
      <c r="B12" s="12"/>
      <c r="C12" s="12"/>
      <c r="D12" s="14"/>
      <c r="E12" s="2"/>
      <c r="F12" s="11"/>
      <c r="I12" s="2"/>
    </row>
    <row r="13" spans="1:9" s="1" customFormat="1" ht="18.75" customHeight="1">
      <c r="A13" s="31"/>
      <c r="B13" s="12"/>
      <c r="C13" s="12"/>
      <c r="D13" s="14"/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+D8+D11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2857460.08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400299.98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58" t="s">
        <v>74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70</v>
      </c>
      <c r="D8" s="10">
        <f>+D9</f>
        <v>13656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75</v>
      </c>
      <c r="D9" s="13">
        <f>3588+10068</f>
        <v>13656</v>
      </c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31"/>
      <c r="B12" s="12"/>
      <c r="C12" s="12"/>
      <c r="D12" s="14"/>
      <c r="E12" s="2"/>
      <c r="F12" s="11"/>
      <c r="I12" s="2"/>
    </row>
    <row r="13" spans="1:9" s="1" customFormat="1" ht="18.75" customHeight="1">
      <c r="A13" s="31"/>
      <c r="B13" s="12"/>
      <c r="C13" s="12"/>
      <c r="D13" s="14"/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+D8+D11</f>
        <v>13656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389643.98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1000245.45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58" t="s">
        <v>66</v>
      </c>
      <c r="B7" s="58"/>
      <c r="C7" s="58"/>
      <c r="D7" s="58"/>
      <c r="F7" s="6"/>
    </row>
    <row r="8" spans="1:9" s="1" customFormat="1" ht="19.5" customHeight="1">
      <c r="A8" s="36" t="s">
        <v>6</v>
      </c>
      <c r="B8" s="8"/>
      <c r="C8" s="9" t="s">
        <v>70</v>
      </c>
      <c r="D8" s="10">
        <f>+D9</f>
        <v>200000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67</v>
      </c>
      <c r="D9" s="13">
        <v>200000</v>
      </c>
      <c r="E9" s="2"/>
      <c r="F9" s="11"/>
      <c r="I9" s="2"/>
    </row>
    <row r="10" spans="1:9" s="1" customFormat="1" ht="19.5" customHeight="1">
      <c r="A10" s="31"/>
      <c r="B10" s="12"/>
      <c r="C10" s="12" t="s">
        <v>73</v>
      </c>
      <c r="D10" s="13">
        <v>5051.44</v>
      </c>
      <c r="E10" s="2"/>
      <c r="F10" s="11"/>
      <c r="I10" s="2"/>
    </row>
    <row r="11" spans="1:9" s="1" customFormat="1" ht="19.5" customHeight="1">
      <c r="A11" s="9" t="s">
        <v>68</v>
      </c>
      <c r="B11" s="8"/>
      <c r="C11" s="8" t="s">
        <v>69</v>
      </c>
      <c r="D11" s="10">
        <f>+D12+D13</f>
        <v>397893.99</v>
      </c>
      <c r="E11" s="2"/>
      <c r="F11" s="11"/>
      <c r="I11" s="2"/>
    </row>
    <row r="12" spans="1:9" s="1" customFormat="1" ht="19.5" customHeight="1">
      <c r="A12" s="31"/>
      <c r="B12" s="12"/>
      <c r="C12" s="12" t="s">
        <v>71</v>
      </c>
      <c r="D12" s="14">
        <v>365362.75</v>
      </c>
      <c r="E12" s="2"/>
      <c r="F12" s="11"/>
      <c r="I12" s="2"/>
    </row>
    <row r="13" spans="1:9" s="1" customFormat="1" ht="18.75" customHeight="1">
      <c r="A13" s="31"/>
      <c r="B13" s="12"/>
      <c r="C13" s="12" t="s">
        <v>72</v>
      </c>
      <c r="D13" s="14">
        <v>32531.24</v>
      </c>
      <c r="E13" s="2"/>
      <c r="F13" s="11"/>
      <c r="I13" s="2"/>
    </row>
    <row r="14" spans="1:9" s="19" customFormat="1" ht="19.5" customHeight="1">
      <c r="A14" s="31"/>
      <c r="B14" s="12"/>
      <c r="C14" s="15"/>
      <c r="D14" s="16"/>
      <c r="E14" s="17"/>
      <c r="F14" s="18"/>
      <c r="I14" s="17"/>
    </row>
    <row r="15" spans="1:9" s="19" customFormat="1" ht="19.5" customHeight="1">
      <c r="A15" s="31"/>
      <c r="B15" s="12"/>
      <c r="C15" s="12"/>
      <c r="D15" s="13"/>
      <c r="E15" s="17"/>
      <c r="F15" s="17"/>
      <c r="I15" s="17"/>
    </row>
    <row r="16" spans="1:9" s="19" customFormat="1" ht="19.5" customHeight="1">
      <c r="A16" s="31"/>
      <c r="B16" s="12"/>
      <c r="C16" s="15"/>
      <c r="D16" s="20"/>
      <c r="F16" s="18"/>
      <c r="I16" s="17"/>
    </row>
    <row r="17" spans="1:9" s="21" customFormat="1" ht="19.5" customHeight="1">
      <c r="A17" s="12"/>
      <c r="B17" s="12"/>
      <c r="C17" s="15"/>
      <c r="D17" s="16"/>
      <c r="F17" s="22"/>
      <c r="I17" s="23"/>
    </row>
    <row r="18" spans="1:9" s="21" customFormat="1" ht="19.5" customHeight="1">
      <c r="A18" s="12"/>
      <c r="B18" s="12"/>
      <c r="C18" s="12"/>
      <c r="D18" s="16"/>
      <c r="F18" s="22"/>
      <c r="I18" s="23"/>
    </row>
    <row r="19" spans="1:9" s="1" customFormat="1" ht="19.5" customHeight="1">
      <c r="A19" s="12"/>
      <c r="B19" s="12"/>
      <c r="C19" s="15"/>
      <c r="D19" s="13"/>
      <c r="F19" s="25"/>
      <c r="I19" s="2"/>
    </row>
    <row r="20" spans="1:9" s="1" customFormat="1" ht="19.5" customHeight="1">
      <c r="A20" s="31"/>
      <c r="B20" s="12"/>
      <c r="C20" s="33"/>
      <c r="D20" s="49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+D8+D11</f>
        <v>597893.99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405351.45999999996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2021-12-02T06:34:41Z</dcterms:created>
  <dcterms:modified xsi:type="dcterms:W3CDTF">2022-01-04T07:57:30Z</dcterms:modified>
  <cp:category/>
  <cp:version/>
  <cp:contentType/>
  <cp:contentStatus/>
</cp:coreProperties>
</file>