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0111" sheetId="1" r:id="rId1"/>
    <sheet name="2910" sheetId="2" r:id="rId2"/>
    <sheet name="2810" sheetId="3" r:id="rId3"/>
    <sheet name="2710" sheetId="4" r:id="rId4"/>
    <sheet name="2610" sheetId="5" r:id="rId5"/>
    <sheet name="2510" sheetId="6" r:id="rId6"/>
    <sheet name="2210" sheetId="7" r:id="rId7"/>
    <sheet name="2110" sheetId="8" r:id="rId8"/>
    <sheet name="2010" sheetId="9" r:id="rId9"/>
    <sheet name="1910" sheetId="10" r:id="rId10"/>
    <sheet name="1810" sheetId="11" r:id="rId11"/>
    <sheet name="1510" sheetId="12" r:id="rId12"/>
    <sheet name="1410" sheetId="13" r:id="rId13"/>
    <sheet name="1310" sheetId="14" r:id="rId14"/>
    <sheet name="1210" sheetId="15" r:id="rId15"/>
    <sheet name="1110" sheetId="16" r:id="rId16"/>
    <sheet name="0810" sheetId="17" r:id="rId17"/>
    <sheet name="0710" sheetId="18" r:id="rId18"/>
    <sheet name="0610" sheetId="19" r:id="rId19"/>
    <sheet name="0510" sheetId="20" r:id="rId20"/>
    <sheet name="0410" sheetId="21" r:id="rId21"/>
  </sheets>
  <definedNames/>
  <calcPr fullCalcOnLoad="1"/>
</workbook>
</file>

<file path=xl/sharedStrings.xml><?xml version="1.0" encoding="utf-8"?>
<sst xmlns="http://schemas.openxmlformats.org/spreadsheetml/2006/main" count="267" uniqueCount="95">
  <si>
    <t>Dom zdravlja "Dr Veroljub Cakić", Majdanpek</t>
  </si>
  <si>
    <t>Stanje sredstava na prethodni dan</t>
  </si>
  <si>
    <t>Priliv od RFZO</t>
  </si>
  <si>
    <t>Priliv od Participacije</t>
  </si>
  <si>
    <t>Ostali prilivi</t>
  </si>
  <si>
    <t>Ukupno izvrsena placanja</t>
  </si>
  <si>
    <t>Stanje na računu 840-729661-47</t>
  </si>
  <si>
    <t>SPECIFIKACIJA IZVRŠENIH PLAĆANJA PO DOBAVLJAČIMA NA DAN 01.10.2021.</t>
  </si>
  <si>
    <t>06a</t>
  </si>
  <si>
    <t>05a</t>
  </si>
  <si>
    <t>plata pzz</t>
  </si>
  <si>
    <t>plata stomatologija</t>
  </si>
  <si>
    <t>06e</t>
  </si>
  <si>
    <t>participacija</t>
  </si>
  <si>
    <t>ministarstvo finansija</t>
  </si>
  <si>
    <t>SPECIFIKACIJA IZVRŠENIH PLAĆANJA PO DOBAVLJAČIMA NA DAN 05.10.2021.</t>
  </si>
  <si>
    <t>SPECIFIKACIJA IZVRŠENIH PLAĆANJA PO DOBAVLJAČIMA NA DAN 04.10.2021.</t>
  </si>
  <si>
    <t>06b</t>
  </si>
  <si>
    <t>05b</t>
  </si>
  <si>
    <t>prevoz pzz</t>
  </si>
  <si>
    <t>prevoz stomatologija</t>
  </si>
  <si>
    <t>invalidi</t>
  </si>
  <si>
    <t>06i</t>
  </si>
  <si>
    <t>SPECIFIKACIJA IZVRŠENIH PLAĆANJA PO DOBAVLJAČIMA NA DAN 08.10.2021.</t>
  </si>
  <si>
    <t>SPECIFIKACIJA IZVRŠENIH PLAĆANJA PO DOBAVLJAČIMA NA DAN 06.10.2021.</t>
  </si>
  <si>
    <t>SPECIFIKACIJA IZVRŠENIH PLAĆANJA PO DOBAVLJAČIMA NA DAN 07.10.2021.</t>
  </si>
  <si>
    <t>sanitetski</t>
  </si>
  <si>
    <t>messer</t>
  </si>
  <si>
    <t>sinofarm</t>
  </si>
  <si>
    <t>phoenix</t>
  </si>
  <si>
    <t>neomedica</t>
  </si>
  <si>
    <t>medinic</t>
  </si>
  <si>
    <t>promedia</t>
  </si>
  <si>
    <t>grosis</t>
  </si>
  <si>
    <t>sperlic</t>
  </si>
  <si>
    <t>ptt</t>
  </si>
  <si>
    <t>vodovod</t>
  </si>
  <si>
    <t>telenor</t>
  </si>
  <si>
    <t>bss</t>
  </si>
  <si>
    <t>mišelin</t>
  </si>
  <si>
    <t>aki i anja</t>
  </si>
  <si>
    <t>tina</t>
  </si>
  <si>
    <t>papirdoč</t>
  </si>
  <si>
    <t>jk dm</t>
  </si>
  <si>
    <t>markonis</t>
  </si>
  <si>
    <t>bit total</t>
  </si>
  <si>
    <t>veltas</t>
  </si>
  <si>
    <t>05e</t>
  </si>
  <si>
    <t>ostali direktni</t>
  </si>
  <si>
    <t>timok</t>
  </si>
  <si>
    <t>materijalni</t>
  </si>
  <si>
    <t>energenti</t>
  </si>
  <si>
    <t>nis</t>
  </si>
  <si>
    <t>dnevnice</t>
  </si>
  <si>
    <t>06j</t>
  </si>
  <si>
    <t>jubilarna</t>
  </si>
  <si>
    <t>otpremnina</t>
  </si>
  <si>
    <t>06o</t>
  </si>
  <si>
    <t>06x</t>
  </si>
  <si>
    <t>06y</t>
  </si>
  <si>
    <t>nagrade ugovorenim</t>
  </si>
  <si>
    <t>nagrade neugovorenim</t>
  </si>
  <si>
    <t>SPECIFIKACIJA IZVRŠENIH PLAĆANJA PO DOBAVLJAČIMA NA DAN 11.10.2021.</t>
  </si>
  <si>
    <t>SPECIFIKACIJA IZVRŠENIH PLAĆANJA PO DOBAVLJAČIMA NA DAN 12.10.2021.</t>
  </si>
  <si>
    <t>064</t>
  </si>
  <si>
    <t>farmalogist</t>
  </si>
  <si>
    <t>SPECIFIKACIJA IZVRŠENIH PLAĆANJA PO DOBAVLJAČIMA NA DAN 13.10.2021.</t>
  </si>
  <si>
    <t>SPECIFIKACIJA IZVRŠENIH PLAĆANJA PO DOBAVLJAČIMA NA DAN 14.10.2021.</t>
  </si>
  <si>
    <t>SPECIFIKACIJA IZVRŠENIH PLAĆANJA PO DOBAVLJAČIMA NA DAN 15.10.2021.</t>
  </si>
  <si>
    <t>SPECIFIKACIJA IZVRŠENIH PLAĆANJA PO DOBAVLJAČIMA NA DAN 18.10.2021.</t>
  </si>
  <si>
    <t>Plata pzz</t>
  </si>
  <si>
    <t>Plata stomatologija</t>
  </si>
  <si>
    <t>SPECIFIKACIJA IZVRŠENIH PLAĆANJA PO DOBAVLJAČIMA NA DAN 19.10.2021.</t>
  </si>
  <si>
    <t>materijalne</t>
  </si>
  <si>
    <t>detoks</t>
  </si>
  <si>
    <t>SPECIFIKACIJA IZVRŠENIH PLAĆANJA PO DOBAVLJAČIMA NA DAN 20.10.2021.</t>
  </si>
  <si>
    <t>SPECIFIKACIJA IZVRŠENIH PLAĆANJA PO DOBAVLJAČIMA NA DAN 21.10.2021.</t>
  </si>
  <si>
    <t>SPECIFIKACIJA IZVRŠENIH PLAĆANJA PO DOBAVLJAČIMA NA DAN 22.10.2021.</t>
  </si>
  <si>
    <t>sanitetsko potrosni</t>
  </si>
  <si>
    <t>agro vesic</t>
  </si>
  <si>
    <t>mts</t>
  </si>
  <si>
    <t>medicinski fakultet</t>
  </si>
  <si>
    <t>SPECIFIKACIJA IZVRŠENIH PLAĆANJA PO DOBAVLJAČIMA NA DAN 25.10.2021.</t>
  </si>
  <si>
    <t>plata lokalna</t>
  </si>
  <si>
    <t>SPECIFIKACIJA IZVRŠENIH PLAĆANJA PO DOBAVLJAČIMA NA DAN 27.10.2021.</t>
  </si>
  <si>
    <t>materijalni troškovi</t>
  </si>
  <si>
    <t>promedija</t>
  </si>
  <si>
    <t>sanitetsko potrošni</t>
  </si>
  <si>
    <t>06c</t>
  </si>
  <si>
    <t>eps</t>
  </si>
  <si>
    <t>ostali direktni troškovi</t>
  </si>
  <si>
    <t>neozudent</t>
  </si>
  <si>
    <t>jkp</t>
  </si>
  <si>
    <t>SPECIFIKACIJA IZVRŠENIH PLAĆANJA PO DOBAVLJAČIMA NA DAN 28.10.2021.</t>
  </si>
  <si>
    <t>SPECIFIKACIJA IZVRŠENIH PLAĆANJA PO DOBAVLJAČIMA NA DAN 29.10.2021.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</si>
</sst>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4" fontId="43" fillId="0" borderId="10" xfId="0" applyNumberFormat="1" applyFont="1" applyBorder="1" applyAlignment="1">
      <alignment horizontal="right" wrapText="1"/>
    </xf>
    <xf numFmtId="4" fontId="2" fillId="0" borderId="0" xfId="0" applyNumberFormat="1" applyFont="1" applyAlignment="1">
      <alignment horizontal="left"/>
    </xf>
    <xf numFmtId="4" fontId="4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left"/>
    </xf>
    <xf numFmtId="4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4" fontId="41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4" fillId="0" borderId="10" xfId="0" applyFont="1" applyBorder="1" applyAlignment="1">
      <alignment wrapText="1"/>
    </xf>
    <xf numFmtId="4" fontId="44" fillId="0" borderId="0" xfId="0" applyNumberFormat="1" applyFont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3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3" xfId="0" applyNumberFormat="1" applyFont="1" applyBorder="1" applyAlignment="1">
      <alignment horizontal="right" wrapText="1"/>
    </xf>
    <xf numFmtId="4" fontId="43" fillId="0" borderId="14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4" fontId="43" fillId="0" borderId="14" xfId="0" applyNumberFormat="1" applyFont="1" applyBorder="1" applyAlignment="1">
      <alignment wrapText="1"/>
    </xf>
    <xf numFmtId="4" fontId="43" fillId="0" borderId="15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3" fillId="0" borderId="16" xfId="0" applyFont="1" applyBorder="1" applyAlignment="1">
      <alignment wrapText="1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44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4" fontId="43" fillId="0" borderId="13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6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115608.61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5" t="s">
        <v>94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9" s="1" customFormat="1" ht="19.5" customHeight="1">
      <c r="A11" s="7"/>
      <c r="B11" s="8"/>
      <c r="C11" s="8"/>
      <c r="D11" s="41"/>
      <c r="E11" s="2"/>
      <c r="F11" s="10"/>
      <c r="I11" s="2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24"/>
      <c r="D13" s="48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18" customFormat="1" ht="19.5" customHeight="1">
      <c r="A15" s="7"/>
      <c r="B15" s="8"/>
      <c r="C15" s="24"/>
      <c r="D15" s="54"/>
      <c r="F15" s="17"/>
      <c r="I15" s="16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116608.61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5">
      <selection activeCell="C31" sqref="C3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497263.12</v>
      </c>
    </row>
    <row r="4" spans="1:4" ht="19.5" customHeight="1">
      <c r="A4" s="3" t="s">
        <v>2</v>
      </c>
      <c r="D4" s="5">
        <f>5613595.64+419314.93</f>
        <v>6032910.569999999</v>
      </c>
    </row>
    <row r="5" spans="1:4" ht="19.5" customHeight="1">
      <c r="A5" s="3" t="s">
        <v>3</v>
      </c>
      <c r="D5" s="5">
        <v>300</v>
      </c>
    </row>
    <row r="6" spans="1:4" ht="19.5" customHeight="1">
      <c r="A6" s="3" t="s">
        <v>4</v>
      </c>
      <c r="D6" s="5">
        <v>35948.34</v>
      </c>
    </row>
    <row r="7" spans="1:6" ht="42" customHeight="1">
      <c r="A7" s="55" t="s">
        <v>69</v>
      </c>
      <c r="B7" s="55"/>
      <c r="C7" s="55"/>
      <c r="D7" s="55"/>
      <c r="F7" s="6"/>
    </row>
    <row r="8" spans="1:9" s="1" customFormat="1" ht="19.5" customHeight="1">
      <c r="A8" s="7" t="s">
        <v>8</v>
      </c>
      <c r="B8" s="8"/>
      <c r="C8" s="8" t="s">
        <v>70</v>
      </c>
      <c r="D8" s="9">
        <v>5613595.64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8" t="s">
        <v>71</v>
      </c>
      <c r="D9" s="9">
        <v>419314.93</v>
      </c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</f>
        <v>6032910.569999999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533511.46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D6" sqref="D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496363.12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900</v>
      </c>
    </row>
    <row r="6" spans="1:4" ht="19.5" customHeight="1">
      <c r="A6" s="3" t="s">
        <v>4</v>
      </c>
      <c r="D6" s="5">
        <v>0</v>
      </c>
    </row>
    <row r="7" spans="1:6" ht="42" customHeight="1">
      <c r="A7" s="55" t="s">
        <v>68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497263.12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7" sqref="A7:D7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493013.12</v>
      </c>
    </row>
    <row r="4" spans="1:4" ht="19.5" customHeight="1">
      <c r="A4" s="3" t="s">
        <v>2</v>
      </c>
      <c r="D4" s="5">
        <v>0</v>
      </c>
    </row>
    <row r="5" spans="1:4" ht="19.5" customHeight="1">
      <c r="A5" s="3" t="s">
        <v>3</v>
      </c>
      <c r="D5" s="5">
        <v>3350</v>
      </c>
    </row>
    <row r="6" spans="1:4" ht="19.5" customHeight="1">
      <c r="A6" s="3" t="s">
        <v>4</v>
      </c>
      <c r="D6" s="5">
        <v>0</v>
      </c>
    </row>
    <row r="7" spans="1:6" ht="42" customHeight="1">
      <c r="A7" s="55" t="s">
        <v>67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496363.12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492363.12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650</v>
      </c>
    </row>
    <row r="6" ht="19.5" customHeight="1">
      <c r="A6" s="3" t="s">
        <v>4</v>
      </c>
    </row>
    <row r="7" spans="1:6" ht="42" customHeight="1">
      <c r="A7" s="55" t="s">
        <v>66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19"/>
      <c r="B9" s="11"/>
      <c r="C9" s="11"/>
      <c r="D9" s="12"/>
      <c r="E9" s="2"/>
      <c r="F9" s="10"/>
      <c r="I9" s="2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493013.12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4">
      <selection activeCell="C15" sqref="C1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523371.67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2500+1650</f>
        <v>4150</v>
      </c>
    </row>
    <row r="6" ht="19.5" customHeight="1">
      <c r="A6" s="3" t="s">
        <v>4</v>
      </c>
    </row>
    <row r="7" spans="1:6" ht="42" customHeight="1">
      <c r="A7" s="55" t="s">
        <v>63</v>
      </c>
      <c r="B7" s="55"/>
      <c r="C7" s="55"/>
      <c r="D7" s="55"/>
      <c r="F7" s="6"/>
    </row>
    <row r="8" spans="1:9" s="1" customFormat="1" ht="19.5" customHeight="1">
      <c r="A8" s="7" t="s">
        <v>64</v>
      </c>
      <c r="B8" s="8"/>
      <c r="C8" s="8" t="s">
        <v>26</v>
      </c>
      <c r="D8" s="9">
        <f>+D9+D10</f>
        <v>35158.55</v>
      </c>
      <c r="E8" s="2"/>
      <c r="F8" s="10">
        <v>1</v>
      </c>
      <c r="I8" s="2"/>
    </row>
    <row r="9" spans="1:9" s="1" customFormat="1" ht="19.5" customHeight="1">
      <c r="A9" s="19"/>
      <c r="B9" s="11"/>
      <c r="C9" s="11" t="s">
        <v>28</v>
      </c>
      <c r="D9" s="12">
        <f>5170+1260+1584+14153</f>
        <v>22167</v>
      </c>
      <c r="E9" s="2"/>
      <c r="F9" s="10"/>
      <c r="I9" s="2"/>
    </row>
    <row r="10" spans="1:9" s="1" customFormat="1" ht="19.5" customHeight="1">
      <c r="A10" s="19"/>
      <c r="B10" s="11"/>
      <c r="C10" s="11" t="s">
        <v>65</v>
      </c>
      <c r="D10" s="12">
        <f>7645+5346.55</f>
        <v>12991.55</v>
      </c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35158.55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492363.11999999994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C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533746.25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450</v>
      </c>
    </row>
    <row r="6" ht="19.5" customHeight="1">
      <c r="A6" s="3" t="s">
        <v>4</v>
      </c>
    </row>
    <row r="7" spans="1:6" ht="42" customHeight="1">
      <c r="A7" s="55" t="s">
        <v>62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50</v>
      </c>
      <c r="D8" s="9">
        <f>+D9</f>
        <v>10824.58</v>
      </c>
      <c r="E8" s="2"/>
      <c r="F8" s="10">
        <v>1</v>
      </c>
      <c r="I8" s="2"/>
    </row>
    <row r="9" spans="1:9" s="1" customFormat="1" ht="19.5" customHeight="1">
      <c r="A9" s="7"/>
      <c r="B9" s="8"/>
      <c r="C9" s="8" t="s">
        <v>14</v>
      </c>
      <c r="D9" s="9">
        <f>10423.34+190.99+210.25</f>
        <v>10824.58</v>
      </c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10824.58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523371.67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533337.15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1300</v>
      </c>
    </row>
    <row r="6" ht="19.5" customHeight="1">
      <c r="A6" s="3" t="s">
        <v>4</v>
      </c>
    </row>
    <row r="7" spans="1:6" ht="42" customHeight="1">
      <c r="A7" s="55" t="s">
        <v>23</v>
      </c>
      <c r="B7" s="55"/>
      <c r="C7" s="55"/>
      <c r="D7" s="55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890.9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890.9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3">
      <selection activeCell="D10" sqref="D10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3477740.2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2800</v>
      </c>
    </row>
    <row r="7" spans="1:6" ht="42" customHeight="1">
      <c r="A7" s="55" t="s">
        <v>25</v>
      </c>
      <c r="B7" s="55"/>
      <c r="C7" s="55"/>
      <c r="D7" s="55"/>
      <c r="F7" s="6"/>
    </row>
    <row r="8" spans="1:9" s="1" customFormat="1" ht="19.5" customHeight="1">
      <c r="A8" s="1">
        <v>64</v>
      </c>
      <c r="B8" s="8"/>
      <c r="C8" s="7" t="s">
        <v>26</v>
      </c>
      <c r="D8" s="9">
        <f>+D9+D10+D11+D12+D13+D14+D15</f>
        <v>383013.77999999997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18224.23+17671.47</f>
        <v>35895.7</v>
      </c>
      <c r="E9" s="5"/>
      <c r="F9" s="6"/>
    </row>
    <row r="10" spans="1:6" ht="19.5" customHeight="1">
      <c r="A10" s="19"/>
      <c r="B10" s="11"/>
      <c r="C10" s="11" t="s">
        <v>28</v>
      </c>
      <c r="D10" s="12">
        <f>11880+363+3564+1020+3456+2604+1080+1110+14880+1020+540+17198+1087.9+352+2419.2+968+3564+1020+5184</f>
        <v>73310.1</v>
      </c>
      <c r="E10" s="5"/>
      <c r="F10" s="6"/>
    </row>
    <row r="11" spans="1:6" ht="19.5" customHeight="1">
      <c r="A11" s="19"/>
      <c r="B11" s="11"/>
      <c r="C11" s="11" t="s">
        <v>29</v>
      </c>
      <c r="D11" s="13">
        <f>3386.4+3408+3408+2748+3408+7140</f>
        <v>23498.4</v>
      </c>
      <c r="E11" s="5"/>
      <c r="F11" s="6"/>
    </row>
    <row r="12" spans="1:6" ht="19.5" customHeight="1">
      <c r="A12" s="19"/>
      <c r="B12" s="11"/>
      <c r="C12" s="11" t="s">
        <v>30</v>
      </c>
      <c r="D12" s="13">
        <f>43573.2+28260+5610+18810+24560.7</f>
        <v>120813.9</v>
      </c>
      <c r="E12" s="5"/>
      <c r="F12" s="6"/>
    </row>
    <row r="13" spans="1:9" s="21" customFormat="1" ht="19.5" customHeight="1">
      <c r="A13" s="19"/>
      <c r="B13" s="11"/>
      <c r="C13" s="11" t="s">
        <v>31</v>
      </c>
      <c r="D13" s="15">
        <v>18700</v>
      </c>
      <c r="E13" s="23"/>
      <c r="F13" s="22"/>
      <c r="I13" s="23"/>
    </row>
    <row r="14" spans="1:9" s="21" customFormat="1" ht="19.5" customHeight="1">
      <c r="A14" s="19"/>
      <c r="B14" s="11"/>
      <c r="C14" s="14" t="s">
        <v>32</v>
      </c>
      <c r="D14" s="12">
        <f>28500+30576+34200</f>
        <v>93276</v>
      </c>
      <c r="E14" s="23"/>
      <c r="F14" s="23"/>
      <c r="I14" s="23"/>
    </row>
    <row r="15" spans="1:9" s="21" customFormat="1" ht="19.5" customHeight="1">
      <c r="A15" s="19"/>
      <c r="B15" s="11"/>
      <c r="C15" s="14" t="s">
        <v>33</v>
      </c>
      <c r="D15" s="20">
        <f>4392+2208+10919.68</f>
        <v>17519.68</v>
      </c>
      <c r="F15" s="22"/>
      <c r="I15" s="23"/>
    </row>
    <row r="16" spans="1:9" s="18" customFormat="1" ht="19.5" customHeight="1">
      <c r="A16" s="8" t="s">
        <v>12</v>
      </c>
      <c r="B16" s="8"/>
      <c r="C16" s="8" t="s">
        <v>50</v>
      </c>
      <c r="D16" s="48">
        <f>+D17+D18+D19+D20+D21+D22+D23+D24+D25+D26+D27+D28+D29+D30</f>
        <v>643183.69</v>
      </c>
      <c r="F16" s="17"/>
      <c r="I16" s="16"/>
    </row>
    <row r="17" spans="1:9" s="1" customFormat="1" ht="19.5" customHeight="1">
      <c r="A17" s="8"/>
      <c r="B17" s="8"/>
      <c r="C17" s="49" t="s">
        <v>34</v>
      </c>
      <c r="D17" s="12">
        <f>66080+20540+68760</f>
        <v>155380</v>
      </c>
      <c r="F17" s="25"/>
      <c r="I17" s="2"/>
    </row>
    <row r="18" spans="1:9" s="1" customFormat="1" ht="19.5" customHeight="1">
      <c r="A18" s="26"/>
      <c r="B18" s="27"/>
      <c r="C18" s="50" t="s">
        <v>35</v>
      </c>
      <c r="D18" s="15">
        <f>12050+654</f>
        <v>12704</v>
      </c>
      <c r="I18" s="2"/>
    </row>
    <row r="19" spans="1:9" s="1" customFormat="1" ht="19.5" customHeight="1">
      <c r="A19" s="7"/>
      <c r="B19" s="8"/>
      <c r="C19" s="51" t="s">
        <v>36</v>
      </c>
      <c r="D19" s="53">
        <f>2083.62+377.64+37763+4599.21+41850.27</f>
        <v>86673.73999999999</v>
      </c>
      <c r="I19" s="2"/>
    </row>
    <row r="20" spans="1:4" ht="19.5" customHeight="1">
      <c r="A20" s="19"/>
      <c r="B20" s="11"/>
      <c r="C20" s="21" t="s">
        <v>37</v>
      </c>
      <c r="D20" s="31">
        <v>53433.11</v>
      </c>
    </row>
    <row r="21" spans="1:4" ht="19.5" customHeight="1">
      <c r="A21" s="19"/>
      <c r="B21" s="11"/>
      <c r="C21" s="51" t="s">
        <v>38</v>
      </c>
      <c r="D21" s="33">
        <v>15636</v>
      </c>
    </row>
    <row r="22" spans="1:4" ht="19.5" customHeight="1">
      <c r="A22" s="19"/>
      <c r="B22" s="11"/>
      <c r="C22" s="21" t="s">
        <v>39</v>
      </c>
      <c r="D22" s="34">
        <v>2800</v>
      </c>
    </row>
    <row r="23" spans="1:4" ht="19.5" customHeight="1">
      <c r="A23" s="35"/>
      <c r="B23" s="36"/>
      <c r="C23" s="52" t="s">
        <v>40</v>
      </c>
      <c r="D23" s="13">
        <v>5000</v>
      </c>
    </row>
    <row r="24" spans="1:9" s="1" customFormat="1" ht="19.5" customHeight="1">
      <c r="A24" s="35"/>
      <c r="B24" s="38"/>
      <c r="C24" s="11" t="s">
        <v>41</v>
      </c>
      <c r="D24" s="13">
        <f>800+8555</f>
        <v>9355</v>
      </c>
      <c r="I24" s="2"/>
    </row>
    <row r="25" spans="1:4" ht="19.5" customHeight="1">
      <c r="A25" s="39"/>
      <c r="B25" s="36"/>
      <c r="C25" s="11" t="s">
        <v>42</v>
      </c>
      <c r="D25" s="13">
        <f>6540+2460+1980+9552+1680+11220+14365.2</f>
        <v>47797.2</v>
      </c>
    </row>
    <row r="26" spans="1:4" ht="19.5" customHeight="1">
      <c r="A26" s="39"/>
      <c r="B26" s="36"/>
      <c r="C26" s="11" t="s">
        <v>43</v>
      </c>
      <c r="D26" s="13">
        <v>30324.64</v>
      </c>
    </row>
    <row r="27" spans="1:9" s="1" customFormat="1" ht="19.5" customHeight="1">
      <c r="A27" s="35"/>
      <c r="B27" s="38"/>
      <c r="C27" s="11" t="s">
        <v>44</v>
      </c>
      <c r="D27" s="13">
        <v>8220</v>
      </c>
      <c r="I27" s="2"/>
    </row>
    <row r="28" spans="1:4" ht="19.5" customHeight="1">
      <c r="A28" s="39"/>
      <c r="B28" s="36"/>
      <c r="C28" s="11" t="s">
        <v>49</v>
      </c>
      <c r="D28" s="13">
        <v>49900</v>
      </c>
    </row>
    <row r="29" spans="1:4" ht="19.5" customHeight="1">
      <c r="A29" s="39"/>
      <c r="B29" s="36"/>
      <c r="C29" s="11" t="s">
        <v>45</v>
      </c>
      <c r="D29" s="13">
        <v>99600</v>
      </c>
    </row>
    <row r="30" spans="1:9" s="21" customFormat="1" ht="19.5" customHeight="1">
      <c r="A30" s="11"/>
      <c r="B30" s="11"/>
      <c r="C30" s="21" t="s">
        <v>53</v>
      </c>
      <c r="D30" s="15">
        <f>18360+7200+7200+7200+8400+10800+7200</f>
        <v>66360</v>
      </c>
      <c r="F30" s="22"/>
      <c r="I30" s="23"/>
    </row>
    <row r="31" spans="1:9" s="1" customFormat="1" ht="19.5" customHeight="1">
      <c r="A31" s="35" t="s">
        <v>47</v>
      </c>
      <c r="B31" s="38"/>
      <c r="C31" s="8" t="s">
        <v>48</v>
      </c>
      <c r="D31" s="41">
        <f>+D32</f>
        <v>3240</v>
      </c>
      <c r="I31" s="2"/>
    </row>
    <row r="32" spans="1:9" ht="19.5" customHeight="1">
      <c r="A32" s="39"/>
      <c r="B32" s="36"/>
      <c r="C32" s="11" t="s">
        <v>46</v>
      </c>
      <c r="D32" s="13">
        <v>3240</v>
      </c>
      <c r="I32" s="4"/>
    </row>
    <row r="33" spans="1:4" s="1" customFormat="1" ht="19.5" customHeight="1">
      <c r="A33" s="35" t="s">
        <v>12</v>
      </c>
      <c r="B33" s="38"/>
      <c r="C33" s="8" t="s">
        <v>51</v>
      </c>
      <c r="D33" s="41">
        <f>+D34</f>
        <v>736213.61</v>
      </c>
    </row>
    <row r="34" spans="1:9" ht="19.5" customHeight="1">
      <c r="A34" s="39"/>
      <c r="B34" s="36"/>
      <c r="C34" s="11" t="s">
        <v>52</v>
      </c>
      <c r="D34" s="13">
        <f>6452.39+412708.26+293552.75+23500.21</f>
        <v>736213.61</v>
      </c>
      <c r="I34" s="4"/>
    </row>
    <row r="35" spans="1:4" s="1" customFormat="1" ht="19.5" customHeight="1">
      <c r="A35" s="35" t="s">
        <v>54</v>
      </c>
      <c r="B35" s="38"/>
      <c r="C35" s="8" t="s">
        <v>55</v>
      </c>
      <c r="D35" s="41">
        <v>48227</v>
      </c>
    </row>
    <row r="36" spans="1:4" s="1" customFormat="1" ht="19.5" customHeight="1">
      <c r="A36" s="35" t="s">
        <v>57</v>
      </c>
      <c r="B36" s="38"/>
      <c r="C36" s="8" t="s">
        <v>56</v>
      </c>
      <c r="D36" s="41">
        <v>331774</v>
      </c>
    </row>
    <row r="37" spans="1:9" ht="19.5" customHeight="1">
      <c r="A37" s="35" t="s">
        <v>58</v>
      </c>
      <c r="B37" s="38"/>
      <c r="C37" s="8" t="s">
        <v>60</v>
      </c>
      <c r="D37" s="41">
        <v>633576.23</v>
      </c>
      <c r="I37" s="4"/>
    </row>
    <row r="38" spans="1:9" ht="19.5" customHeight="1">
      <c r="A38" s="35" t="s">
        <v>59</v>
      </c>
      <c r="B38" s="38"/>
      <c r="C38" s="8" t="s">
        <v>61</v>
      </c>
      <c r="D38" s="41">
        <v>163416.82</v>
      </c>
      <c r="I38" s="4"/>
    </row>
    <row r="39" spans="1:9" ht="19.5" customHeight="1">
      <c r="A39" s="35" t="s">
        <v>17</v>
      </c>
      <c r="B39" s="38"/>
      <c r="C39" s="8" t="s">
        <v>19</v>
      </c>
      <c r="D39" s="41">
        <f>538595.07-533337.15</f>
        <v>5257.9199999999255</v>
      </c>
      <c r="I39" s="4"/>
    </row>
    <row r="40" spans="1:9" ht="19.5" customHeight="1">
      <c r="A40" s="39" t="s">
        <v>5</v>
      </c>
      <c r="B40" s="36"/>
      <c r="C40" s="42"/>
      <c r="D40" s="13">
        <f>+D36+D35+D33+D31+D16+D8+D37+D38+D39</f>
        <v>2947903.0499999993</v>
      </c>
      <c r="E40" s="5"/>
      <c r="F40" s="5"/>
      <c r="I40" s="4"/>
    </row>
    <row r="41" ht="19.5" customHeight="1">
      <c r="I41" s="4"/>
    </row>
    <row r="42" spans="1:9" ht="19.5" customHeight="1">
      <c r="A42" s="43" t="s">
        <v>6</v>
      </c>
      <c r="D42" s="44">
        <f>+D3+D5+D6-D40</f>
        <v>533337.1500000008</v>
      </c>
      <c r="F42" s="5"/>
      <c r="I42" s="4"/>
    </row>
    <row r="43" ht="19.5" customHeight="1">
      <c r="I43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  <row r="61" spans="1:9" ht="37.5" customHeight="1">
      <c r="A61" s="45"/>
      <c r="B61" s="46"/>
      <c r="C61" s="46"/>
      <c r="D61" s="47"/>
      <c r="I61" s="4"/>
    </row>
    <row r="62" spans="1:9" ht="37.5" customHeight="1">
      <c r="A62" s="45"/>
      <c r="B62" s="46"/>
      <c r="C62" s="46"/>
      <c r="D62" s="47"/>
      <c r="I62" s="4"/>
    </row>
    <row r="63" spans="1:9" ht="37.5" customHeight="1">
      <c r="A63" s="45"/>
      <c r="B63" s="46"/>
      <c r="C63" s="46"/>
      <c r="D63" s="47"/>
      <c r="I63" s="4"/>
    </row>
    <row r="64" spans="1:9" ht="37.5" customHeight="1">
      <c r="A64" s="45"/>
      <c r="B64" s="46"/>
      <c r="C64" s="46"/>
      <c r="D64" s="47"/>
      <c r="I64" s="4"/>
    </row>
    <row r="65" spans="1:9" ht="37.5" customHeight="1">
      <c r="A65" s="45"/>
      <c r="B65" s="46"/>
      <c r="C65" s="46"/>
      <c r="D65" s="47"/>
      <c r="I65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4" sqref="D4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240782.94</v>
      </c>
    </row>
    <row r="4" spans="1:4" ht="19.5" customHeight="1">
      <c r="A4" s="3" t="s">
        <v>2</v>
      </c>
      <c r="D4" s="5">
        <f>23958.33+476166.67+23958.33+476166.67+739777.36+378102.25+62666.88+633576.23+331774+163416.82+48227+2711.72</f>
        <v>3360502.26</v>
      </c>
    </row>
    <row r="5" spans="1:4" ht="19.5" customHeight="1">
      <c r="A5" s="3" t="s">
        <v>3</v>
      </c>
      <c r="D5" s="5">
        <f>10050+400</f>
        <v>10450</v>
      </c>
    </row>
    <row r="6" ht="19.5" customHeight="1">
      <c r="A6" s="3" t="s">
        <v>4</v>
      </c>
    </row>
    <row r="7" spans="1:6" ht="42" customHeight="1">
      <c r="A7" s="55" t="s">
        <v>24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>
        <v>133995</v>
      </c>
      <c r="E8" s="2"/>
      <c r="F8" s="10">
        <v>1</v>
      </c>
      <c r="I8" s="2"/>
    </row>
    <row r="9" spans="1:9" s="1" customFormat="1" ht="19.5" customHeight="1">
      <c r="A9" s="7"/>
      <c r="B9" s="8"/>
      <c r="C9" s="8"/>
      <c r="D9" s="9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133995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+D3+D4+D5-D35</f>
        <v>3477740.1999999997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D38" sqref="D3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386604.35</v>
      </c>
    </row>
    <row r="4" spans="1:4" ht="19.5" customHeight="1">
      <c r="A4" s="3" t="s">
        <v>2</v>
      </c>
      <c r="D4" s="5">
        <v>133995</v>
      </c>
    </row>
    <row r="5" spans="1:4" ht="19.5" customHeight="1">
      <c r="A5" s="3" t="s">
        <v>3</v>
      </c>
      <c r="D5" s="5">
        <v>700</v>
      </c>
    </row>
    <row r="6" spans="1:4" ht="19.5" customHeight="1">
      <c r="A6" s="3" t="s">
        <v>4</v>
      </c>
      <c r="D6" s="5">
        <v>133995</v>
      </c>
    </row>
    <row r="7" spans="1:6" ht="42" customHeight="1">
      <c r="A7" s="55" t="s">
        <v>15</v>
      </c>
      <c r="B7" s="55"/>
      <c r="C7" s="55"/>
      <c r="D7" s="55"/>
      <c r="F7" s="6"/>
    </row>
    <row r="8" spans="1:9" s="1" customFormat="1" ht="19.5" customHeight="1">
      <c r="A8" s="7" t="s">
        <v>17</v>
      </c>
      <c r="B8" s="8"/>
      <c r="C8" s="8" t="s">
        <v>19</v>
      </c>
      <c r="D8" s="9">
        <v>269698.22</v>
      </c>
      <c r="E8" s="2"/>
      <c r="F8" s="10">
        <v>1</v>
      </c>
      <c r="I8" s="2"/>
    </row>
    <row r="9" spans="1:9" s="1" customFormat="1" ht="19.5" customHeight="1">
      <c r="A9" s="7" t="s">
        <v>18</v>
      </c>
      <c r="B9" s="8"/>
      <c r="C9" s="8" t="s">
        <v>20</v>
      </c>
      <c r="D9" s="9">
        <v>12818.19</v>
      </c>
      <c r="E9" s="2"/>
      <c r="F9" s="10"/>
      <c r="I9" s="2"/>
    </row>
    <row r="10" spans="1:9" s="1" customFormat="1" ht="19.5" customHeight="1">
      <c r="A10" s="7" t="s">
        <v>22</v>
      </c>
      <c r="B10" s="8"/>
      <c r="C10" s="8" t="s">
        <v>21</v>
      </c>
      <c r="D10" s="9">
        <v>133995</v>
      </c>
      <c r="E10" s="2"/>
      <c r="F10" s="10"/>
      <c r="I10" s="2"/>
    </row>
    <row r="11" spans="1:6" ht="19.5" customHeight="1">
      <c r="A11" s="7"/>
      <c r="B11" s="8"/>
      <c r="C11" s="8"/>
      <c r="D11" s="41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416511.41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v>240782.94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25">
      <selection activeCell="I18" sqref="I1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115058.61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550</v>
      </c>
    </row>
    <row r="6" ht="19.5" customHeight="1">
      <c r="A6" s="3" t="s">
        <v>4</v>
      </c>
    </row>
    <row r="7" spans="1:6" ht="42" customHeight="1">
      <c r="A7" s="55" t="s">
        <v>93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9" s="1" customFormat="1" ht="19.5" customHeight="1">
      <c r="A11" s="7"/>
      <c r="B11" s="8"/>
      <c r="C11" s="8"/>
      <c r="D11" s="41"/>
      <c r="E11" s="2"/>
      <c r="F11" s="10"/>
      <c r="I11" s="2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24"/>
      <c r="D13" s="48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18" customFormat="1" ht="19.5" customHeight="1">
      <c r="A15" s="7"/>
      <c r="B15" s="8"/>
      <c r="C15" s="24"/>
      <c r="D15" s="54"/>
      <c r="F15" s="17"/>
      <c r="I15" s="16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+D8+D11+D13+D15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115608.61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101737.94</v>
      </c>
    </row>
    <row r="4" spans="1:4" ht="19.5" customHeight="1">
      <c r="A4" s="3" t="s">
        <v>2</v>
      </c>
      <c r="D4" s="5">
        <f>284866.41-2950</f>
        <v>281916.41</v>
      </c>
    </row>
    <row r="5" spans="1:4" ht="19.5" customHeight="1">
      <c r="A5" s="3" t="s">
        <v>3</v>
      </c>
      <c r="D5" s="5">
        <v>2950</v>
      </c>
    </row>
    <row r="6" ht="19.5" customHeight="1">
      <c r="A6" s="3" t="s">
        <v>4</v>
      </c>
    </row>
    <row r="7" spans="1:6" ht="42" customHeight="1">
      <c r="A7" s="55" t="s">
        <v>16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9" s="1" customFormat="1" ht="19.5" customHeight="1">
      <c r="A9" s="7"/>
      <c r="B9" s="8"/>
      <c r="C9" s="11"/>
      <c r="D9" s="12"/>
      <c r="E9" s="2"/>
      <c r="F9" s="10"/>
      <c r="I9" s="2"/>
    </row>
    <row r="10" spans="1:9" s="1" customFormat="1" ht="19.5" customHeight="1">
      <c r="A10" s="7"/>
      <c r="B10" s="8"/>
      <c r="C10" s="8"/>
      <c r="D10" s="9"/>
      <c r="E10" s="2"/>
      <c r="F10" s="10"/>
      <c r="I10" s="2"/>
    </row>
    <row r="11" spans="1:6" ht="19.5" customHeight="1">
      <c r="A11" s="7"/>
      <c r="B11" s="8"/>
      <c r="C11" s="11"/>
      <c r="D11" s="13"/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386604.35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25" sqref="C25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102552.66</v>
      </c>
    </row>
    <row r="4" spans="1:4" ht="19.5" customHeight="1">
      <c r="A4" s="3" t="s">
        <v>2</v>
      </c>
      <c r="D4" s="5">
        <f>6503187.27+415576.81</f>
        <v>6918764.079999999</v>
      </c>
    </row>
    <row r="5" spans="1:4" ht="19.5" customHeight="1">
      <c r="A5" s="3" t="s">
        <v>3</v>
      </c>
      <c r="D5" s="5">
        <v>3300</v>
      </c>
    </row>
    <row r="6" spans="1:4" ht="19.5" customHeight="1">
      <c r="A6" s="3" t="s">
        <v>4</v>
      </c>
      <c r="D6" s="5">
        <f>20923.07+58467.57</f>
        <v>79390.64</v>
      </c>
    </row>
    <row r="7" spans="1:6" ht="42" customHeight="1">
      <c r="A7" s="55" t="s">
        <v>7</v>
      </c>
      <c r="B7" s="55"/>
      <c r="C7" s="55"/>
      <c r="D7" s="55"/>
      <c r="F7" s="6"/>
    </row>
    <row r="8" spans="1:9" s="1" customFormat="1" ht="19.5" customHeight="1">
      <c r="A8" s="7" t="s">
        <v>8</v>
      </c>
      <c r="B8" s="8"/>
      <c r="C8" s="8" t="s">
        <v>10</v>
      </c>
      <c r="D8" s="9">
        <f>6503187.27+58467.57+0.13</f>
        <v>6561654.97</v>
      </c>
      <c r="E8" s="2"/>
      <c r="F8" s="10">
        <v>1</v>
      </c>
      <c r="I8" s="2"/>
    </row>
    <row r="9" spans="1:9" s="1" customFormat="1" ht="19.5" customHeight="1">
      <c r="A9" s="7" t="s">
        <v>9</v>
      </c>
      <c r="B9" s="8"/>
      <c r="C9" s="11" t="s">
        <v>11</v>
      </c>
      <c r="D9" s="12">
        <f>415576.81+20923.007</f>
        <v>436499.817</v>
      </c>
      <c r="E9" s="2"/>
      <c r="F9" s="10"/>
      <c r="I9" s="2"/>
    </row>
    <row r="10" spans="1:9" s="1" customFormat="1" ht="19.5" customHeight="1">
      <c r="A10" s="7" t="s">
        <v>12</v>
      </c>
      <c r="B10" s="8"/>
      <c r="C10" s="8" t="s">
        <v>13</v>
      </c>
      <c r="D10" s="9">
        <f>+D11</f>
        <v>4114.65</v>
      </c>
      <c r="E10" s="2"/>
      <c r="F10" s="10"/>
      <c r="I10" s="2"/>
    </row>
    <row r="11" spans="1:6" ht="19.5" customHeight="1">
      <c r="A11" s="7"/>
      <c r="B11" s="8"/>
      <c r="C11" s="11" t="s">
        <v>14</v>
      </c>
      <c r="D11" s="13">
        <f>3779.65+225+110</f>
        <v>4114.65</v>
      </c>
      <c r="E11" s="5"/>
      <c r="F11" s="6"/>
    </row>
    <row r="12" spans="1:6" ht="19.5" customHeight="1">
      <c r="A12" s="7"/>
      <c r="B12" s="8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+D8+D9+D10</f>
        <v>7002269.437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101737.94299999904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0">
      <selection activeCell="D11" sqref="D11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368368.64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f>450+5350</f>
        <v>5800</v>
      </c>
    </row>
    <row r="6" ht="19.5" customHeight="1">
      <c r="A6" s="3" t="s">
        <v>4</v>
      </c>
    </row>
    <row r="7" spans="1:6" ht="42" customHeight="1">
      <c r="A7" s="55" t="s">
        <v>84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85</v>
      </c>
      <c r="D8" s="9">
        <f>+D9+D10</f>
        <v>206423.03</v>
      </c>
      <c r="E8" s="2"/>
      <c r="F8" s="10">
        <v>1</v>
      </c>
      <c r="I8" s="2"/>
    </row>
    <row r="9" spans="1:6" ht="19.5" customHeight="1">
      <c r="A9" s="19"/>
      <c r="B9" s="11"/>
      <c r="C9" s="11" t="s">
        <v>86</v>
      </c>
      <c r="D9" s="12">
        <f>19574+32102.4+17580+6950.4+11448+14130</f>
        <v>101784.79999999999</v>
      </c>
      <c r="E9" s="5"/>
      <c r="F9" s="6"/>
    </row>
    <row r="10" spans="1:9" s="1" customFormat="1" ht="19.5" customHeight="1">
      <c r="A10" s="19"/>
      <c r="B10" s="11"/>
      <c r="C10" s="11" t="s">
        <v>53</v>
      </c>
      <c r="D10" s="12">
        <f>259110.03-154471.8</f>
        <v>104638.23000000001</v>
      </c>
      <c r="E10" s="2"/>
      <c r="F10" s="10"/>
      <c r="I10" s="2"/>
    </row>
    <row r="11" spans="1:9" s="1" customFormat="1" ht="19.5" customHeight="1">
      <c r="A11" s="7" t="s">
        <v>64</v>
      </c>
      <c r="B11" s="8"/>
      <c r="C11" s="8" t="s">
        <v>87</v>
      </c>
      <c r="D11" s="41">
        <f>+D12</f>
        <v>4446</v>
      </c>
      <c r="E11" s="2"/>
      <c r="F11" s="10"/>
      <c r="I11" s="2"/>
    </row>
    <row r="12" spans="1:6" ht="19.5" customHeight="1">
      <c r="A12" s="19"/>
      <c r="B12" s="11"/>
      <c r="C12" s="11" t="s">
        <v>86</v>
      </c>
      <c r="D12" s="13">
        <v>4446</v>
      </c>
      <c r="E12" s="5"/>
      <c r="F12" s="6"/>
    </row>
    <row r="13" spans="1:9" s="18" customFormat="1" ht="19.5" customHeight="1">
      <c r="A13" s="7" t="s">
        <v>88</v>
      </c>
      <c r="B13" s="8"/>
      <c r="C13" s="24" t="s">
        <v>51</v>
      </c>
      <c r="D13" s="48">
        <f>+D14</f>
        <v>3564</v>
      </c>
      <c r="E13" s="16"/>
      <c r="F13" s="17"/>
      <c r="I13" s="16"/>
    </row>
    <row r="14" spans="1:9" s="18" customFormat="1" ht="19.5" customHeight="1">
      <c r="A14" s="7"/>
      <c r="B14" s="8"/>
      <c r="C14" s="11" t="s">
        <v>89</v>
      </c>
      <c r="D14" s="12">
        <v>3564</v>
      </c>
      <c r="E14" s="16"/>
      <c r="F14" s="16"/>
      <c r="I14" s="16"/>
    </row>
    <row r="15" spans="1:9" s="18" customFormat="1" ht="19.5" customHeight="1">
      <c r="A15" s="7" t="s">
        <v>47</v>
      </c>
      <c r="B15" s="8"/>
      <c r="C15" s="24" t="s">
        <v>90</v>
      </c>
      <c r="D15" s="54">
        <f>+D16</f>
        <v>44677</v>
      </c>
      <c r="F15" s="17"/>
      <c r="I15" s="16"/>
    </row>
    <row r="16" spans="1:9" s="21" customFormat="1" ht="19.5" customHeight="1">
      <c r="A16" s="11"/>
      <c r="B16" s="11"/>
      <c r="C16" s="14" t="s">
        <v>91</v>
      </c>
      <c r="D16" s="15">
        <v>44677</v>
      </c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+D8+D11+D13+D15</f>
        <v>259110.03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115058.61000000002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368068.64</v>
      </c>
    </row>
    <row r="4" spans="1:4" ht="19.5" customHeight="1">
      <c r="A4" s="3" t="s">
        <v>2</v>
      </c>
      <c r="D4" s="5">
        <v>206662.46</v>
      </c>
    </row>
    <row r="5" spans="1:4" ht="19.5" customHeight="1">
      <c r="A5" s="3" t="s">
        <v>3</v>
      </c>
      <c r="D5" s="5">
        <v>300</v>
      </c>
    </row>
    <row r="6" ht="19.5" customHeight="1">
      <c r="A6" s="3" t="s">
        <v>4</v>
      </c>
    </row>
    <row r="7" spans="1:6" ht="42" customHeight="1">
      <c r="A7" s="55" t="s">
        <v>82</v>
      </c>
      <c r="B7" s="55"/>
      <c r="C7" s="55"/>
      <c r="D7" s="55"/>
      <c r="F7" s="6"/>
    </row>
    <row r="8" spans="1:9" s="1" customFormat="1" ht="19.5" customHeight="1">
      <c r="A8" s="7" t="s">
        <v>88</v>
      </c>
      <c r="B8" s="8"/>
      <c r="C8" s="8" t="s">
        <v>51</v>
      </c>
      <c r="D8" s="9">
        <f>+D9+D10</f>
        <v>206662.46</v>
      </c>
      <c r="E8" s="2"/>
      <c r="F8" s="10">
        <v>1</v>
      </c>
      <c r="I8" s="2"/>
    </row>
    <row r="9" spans="1:6" ht="19.5" customHeight="1">
      <c r="A9" s="19"/>
      <c r="B9" s="11"/>
      <c r="C9" s="11" t="s">
        <v>89</v>
      </c>
      <c r="D9" s="12">
        <v>38698.41</v>
      </c>
      <c r="E9" s="5"/>
      <c r="F9" s="6"/>
    </row>
    <row r="10" spans="1:9" s="1" customFormat="1" ht="19.5" customHeight="1">
      <c r="A10" s="19"/>
      <c r="B10" s="11"/>
      <c r="C10" s="11" t="s">
        <v>92</v>
      </c>
      <c r="D10" s="12">
        <v>167964.05</v>
      </c>
      <c r="E10" s="2"/>
      <c r="F10" s="10"/>
      <c r="I10" s="2"/>
    </row>
    <row r="11" spans="1:9" s="1" customFormat="1" ht="19.5" customHeight="1">
      <c r="A11" s="7"/>
      <c r="B11" s="8"/>
      <c r="C11" s="8"/>
      <c r="D11" s="41"/>
      <c r="E11" s="2"/>
      <c r="F11" s="10"/>
      <c r="I11" s="2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206662.46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368368.64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3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367668.64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400</v>
      </c>
    </row>
    <row r="6" spans="1:4" ht="19.5" customHeight="1">
      <c r="A6" s="3" t="s">
        <v>4</v>
      </c>
      <c r="D6" s="5">
        <f>58474.86+2360141.78</f>
        <v>2418616.6399999997</v>
      </c>
    </row>
    <row r="7" spans="1:6" ht="42" customHeight="1">
      <c r="A7" s="55" t="s">
        <v>82</v>
      </c>
      <c r="B7" s="55"/>
      <c r="C7" s="55"/>
      <c r="D7" s="55"/>
      <c r="F7" s="6"/>
    </row>
    <row r="8" spans="1:9" s="1" customFormat="1" ht="19.5" customHeight="1">
      <c r="A8" s="7" t="s">
        <v>8</v>
      </c>
      <c r="B8" s="8"/>
      <c r="C8" s="8" t="s">
        <v>83</v>
      </c>
      <c r="D8" s="9">
        <v>2418616.64</v>
      </c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9" s="1" customFormat="1" ht="19.5" customHeight="1">
      <c r="A11" s="7"/>
      <c r="B11" s="8"/>
      <c r="C11" s="8"/>
      <c r="D11" s="41"/>
      <c r="E11" s="2"/>
      <c r="F11" s="10"/>
      <c r="I11" s="2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2418616.64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368068.63999999966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491795.9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350</v>
      </c>
    </row>
    <row r="6" ht="19.5" customHeight="1">
      <c r="A6" s="3" t="s">
        <v>4</v>
      </c>
    </row>
    <row r="7" spans="1:6" ht="42" customHeight="1">
      <c r="A7" s="55" t="s">
        <v>77</v>
      </c>
      <c r="B7" s="55"/>
      <c r="C7" s="55"/>
      <c r="D7" s="55"/>
      <c r="F7" s="6"/>
    </row>
    <row r="8" spans="1:9" s="1" customFormat="1" ht="19.5" customHeight="1">
      <c r="A8" s="7" t="s">
        <v>64</v>
      </c>
      <c r="B8" s="8"/>
      <c r="C8" s="8" t="s">
        <v>78</v>
      </c>
      <c r="D8" s="9">
        <f>+D9+D10</f>
        <v>18150</v>
      </c>
      <c r="E8" s="2"/>
      <c r="F8" s="10">
        <v>1</v>
      </c>
      <c r="I8" s="2"/>
    </row>
    <row r="9" spans="1:6" ht="19.5" customHeight="1">
      <c r="A9" s="19"/>
      <c r="B9" s="11"/>
      <c r="C9" s="11" t="s">
        <v>27</v>
      </c>
      <c r="D9" s="12">
        <f>3960+3960</f>
        <v>7920</v>
      </c>
      <c r="E9" s="5"/>
      <c r="F9" s="6"/>
    </row>
    <row r="10" spans="1:9" s="1" customFormat="1" ht="19.5" customHeight="1">
      <c r="A10" s="19"/>
      <c r="B10" s="11"/>
      <c r="C10" s="11" t="s">
        <v>33</v>
      </c>
      <c r="D10" s="12">
        <v>10230</v>
      </c>
      <c r="E10" s="2"/>
      <c r="F10" s="10"/>
      <c r="I10" s="2"/>
    </row>
    <row r="11" spans="1:9" s="1" customFormat="1" ht="19.5" customHeight="1">
      <c r="A11" s="7" t="s">
        <v>12</v>
      </c>
      <c r="B11" s="8"/>
      <c r="C11" s="8" t="s">
        <v>50</v>
      </c>
      <c r="D11" s="41">
        <f>+D12+D13+D14</f>
        <v>106327.26</v>
      </c>
      <c r="E11" s="2"/>
      <c r="F11" s="10"/>
      <c r="I11" s="2"/>
    </row>
    <row r="12" spans="1:6" ht="19.5" customHeight="1">
      <c r="A12" s="19"/>
      <c r="B12" s="11"/>
      <c r="C12" s="11" t="s">
        <v>79</v>
      </c>
      <c r="D12" s="13">
        <f>680+9656</f>
        <v>10336</v>
      </c>
      <c r="E12" s="5"/>
      <c r="F12" s="6"/>
    </row>
    <row r="13" spans="1:9" s="18" customFormat="1" ht="19.5" customHeight="1">
      <c r="A13" s="7"/>
      <c r="B13" s="8"/>
      <c r="C13" s="14" t="s">
        <v>80</v>
      </c>
      <c r="D13" s="15">
        <f>406.78+65584.48</f>
        <v>65991.26</v>
      </c>
      <c r="E13" s="16"/>
      <c r="F13" s="17"/>
      <c r="I13" s="16"/>
    </row>
    <row r="14" spans="1:9" s="18" customFormat="1" ht="19.5" customHeight="1">
      <c r="A14" s="7"/>
      <c r="B14" s="8"/>
      <c r="C14" s="11" t="s">
        <v>81</v>
      </c>
      <c r="D14" s="12">
        <v>30000</v>
      </c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+D11+D8</f>
        <v>124477.26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367668.64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9" sqref="D9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495871.15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1000</v>
      </c>
    </row>
    <row r="6" ht="19.5" customHeight="1">
      <c r="A6" s="3" t="s">
        <v>4</v>
      </c>
    </row>
    <row r="7" spans="1:6" ht="42" customHeight="1">
      <c r="A7" s="55" t="s">
        <v>76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14</v>
      </c>
      <c r="D8" s="9">
        <f>4850.25+225</f>
        <v>5075.25</v>
      </c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5075.25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491795.9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6">
      <selection activeCell="A8" sqref="A8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494921.15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950</v>
      </c>
    </row>
    <row r="6" ht="19.5" customHeight="1">
      <c r="A6" s="3" t="s">
        <v>4</v>
      </c>
    </row>
    <row r="7" spans="1:6" ht="42" customHeight="1">
      <c r="A7" s="55" t="s">
        <v>75</v>
      </c>
      <c r="B7" s="55"/>
      <c r="C7" s="55"/>
      <c r="D7" s="55"/>
      <c r="F7" s="6"/>
    </row>
    <row r="8" spans="1:9" s="1" customFormat="1" ht="19.5" customHeight="1">
      <c r="A8" s="7"/>
      <c r="B8" s="8"/>
      <c r="C8" s="8"/>
      <c r="D8" s="9"/>
      <c r="E8" s="2"/>
      <c r="F8" s="10">
        <v>1</v>
      </c>
      <c r="I8" s="2"/>
    </row>
    <row r="9" spans="1:6" ht="19.5" customHeight="1">
      <c r="A9" s="19"/>
      <c r="B9" s="11"/>
      <c r="C9" s="11"/>
      <c r="D9" s="12"/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0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495871.15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9">
      <selection activeCell="D36" sqref="D36"/>
    </sheetView>
  </sheetViews>
  <sheetFormatPr defaultColWidth="9.140625" defaultRowHeight="37.5" customHeight="1"/>
  <cols>
    <col min="1" max="1" width="9.00390625" style="3" customWidth="1"/>
    <col min="2" max="2" width="7.421875" style="4" hidden="1" customWidth="1"/>
    <col min="3" max="3" width="47.57421875" style="4" customWidth="1"/>
    <col min="4" max="4" width="31.57421875" style="5" customWidth="1"/>
    <col min="5" max="6" width="13.140625" style="4" bestFit="1" customWidth="1"/>
    <col min="7" max="8" width="9.140625" style="4" customWidth="1"/>
    <col min="9" max="9" width="13.140625" style="5" bestFit="1" customWidth="1"/>
    <col min="10" max="16384" width="9.140625" style="4" customWidth="1"/>
  </cols>
  <sheetData>
    <row r="1" spans="1:9" s="1" customFormat="1" ht="19.5" customHeight="1">
      <c r="A1" s="1" t="s">
        <v>0</v>
      </c>
      <c r="D1" s="2"/>
      <c r="I1" s="2"/>
    </row>
    <row r="2" ht="14.25" customHeight="1"/>
    <row r="3" spans="1:4" ht="19.5" customHeight="1">
      <c r="A3" s="3" t="s">
        <v>1</v>
      </c>
      <c r="D3" s="5">
        <v>496663.15</v>
      </c>
    </row>
    <row r="4" ht="19.5" customHeight="1">
      <c r="A4" s="3" t="s">
        <v>2</v>
      </c>
    </row>
    <row r="5" spans="1:4" ht="19.5" customHeight="1">
      <c r="A5" s="3" t="s">
        <v>3</v>
      </c>
      <c r="D5" s="5">
        <v>5800</v>
      </c>
    </row>
    <row r="6" ht="19.5" customHeight="1">
      <c r="A6" s="3" t="s">
        <v>4</v>
      </c>
    </row>
    <row r="7" spans="1:6" ht="42" customHeight="1">
      <c r="A7" s="55" t="s">
        <v>72</v>
      </c>
      <c r="B7" s="55"/>
      <c r="C7" s="55"/>
      <c r="D7" s="55"/>
      <c r="F7" s="6"/>
    </row>
    <row r="8" spans="1:9" s="1" customFormat="1" ht="19.5" customHeight="1">
      <c r="A8" s="7" t="s">
        <v>12</v>
      </c>
      <c r="B8" s="8"/>
      <c r="C8" s="8" t="s">
        <v>73</v>
      </c>
      <c r="D8" s="9">
        <f>+D9</f>
        <v>7542</v>
      </c>
      <c r="E8" s="2"/>
      <c r="F8" s="10">
        <v>1</v>
      </c>
      <c r="I8" s="2"/>
    </row>
    <row r="9" spans="1:6" ht="19.5" customHeight="1">
      <c r="A9" s="19"/>
      <c r="B9" s="11"/>
      <c r="C9" s="11" t="s">
        <v>74</v>
      </c>
      <c r="D9" s="12">
        <v>7542</v>
      </c>
      <c r="E9" s="5"/>
      <c r="F9" s="6"/>
    </row>
    <row r="10" spans="1:9" s="1" customFormat="1" ht="19.5" customHeight="1">
      <c r="A10" s="19"/>
      <c r="B10" s="11"/>
      <c r="C10" s="11"/>
      <c r="D10" s="12"/>
      <c r="E10" s="2"/>
      <c r="F10" s="10"/>
      <c r="I10" s="2"/>
    </row>
    <row r="11" spans="1:6" ht="19.5" customHeight="1">
      <c r="A11" s="19"/>
      <c r="B11" s="11"/>
      <c r="C11" s="11"/>
      <c r="D11" s="13"/>
      <c r="E11" s="5"/>
      <c r="F11" s="6"/>
    </row>
    <row r="12" spans="1:6" ht="19.5" customHeight="1">
      <c r="A12" s="19"/>
      <c r="B12" s="11"/>
      <c r="C12" s="11"/>
      <c r="D12" s="13"/>
      <c r="E12" s="5"/>
      <c r="F12" s="6"/>
    </row>
    <row r="13" spans="1:9" s="18" customFormat="1" ht="19.5" customHeight="1">
      <c r="A13" s="7"/>
      <c r="B13" s="8"/>
      <c r="C13" s="14"/>
      <c r="D13" s="15"/>
      <c r="E13" s="16"/>
      <c r="F13" s="17"/>
      <c r="I13" s="16"/>
    </row>
    <row r="14" spans="1:9" s="18" customFormat="1" ht="19.5" customHeight="1">
      <c r="A14" s="7"/>
      <c r="B14" s="8"/>
      <c r="C14" s="11"/>
      <c r="D14" s="12"/>
      <c r="E14" s="16"/>
      <c r="F14" s="16"/>
      <c r="I14" s="16"/>
    </row>
    <row r="15" spans="1:9" s="21" customFormat="1" ht="19.5" customHeight="1">
      <c r="A15" s="19"/>
      <c r="B15" s="11"/>
      <c r="C15" s="14"/>
      <c r="D15" s="20"/>
      <c r="F15" s="22"/>
      <c r="I15" s="23"/>
    </row>
    <row r="16" spans="1:9" s="21" customFormat="1" ht="19.5" customHeight="1">
      <c r="A16" s="11"/>
      <c r="B16" s="11"/>
      <c r="C16" s="14"/>
      <c r="D16" s="15"/>
      <c r="F16" s="22"/>
      <c r="I16" s="23"/>
    </row>
    <row r="17" spans="1:9" s="21" customFormat="1" ht="19.5" customHeight="1">
      <c r="A17" s="11"/>
      <c r="B17" s="11"/>
      <c r="C17" s="11"/>
      <c r="D17" s="15"/>
      <c r="F17" s="22"/>
      <c r="I17" s="23"/>
    </row>
    <row r="18" spans="1:9" s="1" customFormat="1" ht="19.5" customHeight="1">
      <c r="A18" s="8"/>
      <c r="B18" s="8"/>
      <c r="C18" s="24"/>
      <c r="D18" s="9"/>
      <c r="F18" s="25"/>
      <c r="I18" s="2"/>
    </row>
    <row r="19" spans="1:9" s="1" customFormat="1" ht="19.5" customHeight="1">
      <c r="A19" s="26"/>
      <c r="B19" s="27"/>
      <c r="C19" s="28"/>
      <c r="D19" s="15"/>
      <c r="I19" s="2"/>
    </row>
    <row r="20" spans="1:9" s="1" customFormat="1" ht="19.5" customHeight="1">
      <c r="A20" s="7"/>
      <c r="B20" s="8"/>
      <c r="C20" s="29"/>
      <c r="D20" s="30"/>
      <c r="I20" s="2"/>
    </row>
    <row r="21" spans="1:4" ht="19.5" customHeight="1">
      <c r="A21" s="19"/>
      <c r="B21" s="11"/>
      <c r="D21" s="31"/>
    </row>
    <row r="22" spans="1:4" ht="19.5" customHeight="1">
      <c r="A22" s="19"/>
      <c r="B22" s="11"/>
      <c r="C22" s="32"/>
      <c r="D22" s="33"/>
    </row>
    <row r="23" spans="1:4" ht="19.5" customHeight="1">
      <c r="A23" s="19"/>
      <c r="B23" s="11"/>
      <c r="D23" s="34"/>
    </row>
    <row r="24" spans="1:4" ht="19.5" customHeight="1">
      <c r="A24" s="35"/>
      <c r="B24" s="36"/>
      <c r="C24" s="37"/>
      <c r="D24" s="13"/>
    </row>
    <row r="25" spans="1:9" s="1" customFormat="1" ht="19.5" customHeight="1">
      <c r="A25" s="35"/>
      <c r="B25" s="38"/>
      <c r="C25" s="11"/>
      <c r="D25" s="13"/>
      <c r="I25" s="2"/>
    </row>
    <row r="26" spans="1:4" ht="19.5" customHeight="1">
      <c r="A26" s="39"/>
      <c r="B26" s="36"/>
      <c r="C26" s="11"/>
      <c r="D26" s="13"/>
    </row>
    <row r="27" spans="1:4" ht="19.5" customHeight="1">
      <c r="A27" s="39"/>
      <c r="B27" s="36"/>
      <c r="C27" s="11"/>
      <c r="D27" s="13"/>
    </row>
    <row r="28" spans="1:9" s="1" customFormat="1" ht="19.5" customHeight="1">
      <c r="A28" s="35"/>
      <c r="B28" s="38"/>
      <c r="C28" s="40"/>
      <c r="D28" s="41"/>
      <c r="I28" s="2"/>
    </row>
    <row r="29" spans="1:4" ht="19.5" customHeight="1">
      <c r="A29" s="39"/>
      <c r="B29" s="36"/>
      <c r="C29" s="11"/>
      <c r="D29" s="13"/>
    </row>
    <row r="30" spans="1:9" s="1" customFormat="1" ht="19.5" customHeight="1">
      <c r="A30" s="35"/>
      <c r="B30" s="38"/>
      <c r="C30" s="8"/>
      <c r="D30" s="41"/>
      <c r="I30" s="2"/>
    </row>
    <row r="31" spans="1:4" ht="19.5" customHeight="1">
      <c r="A31" s="39"/>
      <c r="B31" s="36"/>
      <c r="C31" s="11"/>
      <c r="D31" s="13"/>
    </row>
    <row r="32" spans="1:9" ht="19.5" customHeight="1">
      <c r="A32" s="39"/>
      <c r="B32" s="36"/>
      <c r="C32" s="11"/>
      <c r="D32" s="13"/>
      <c r="I32" s="4"/>
    </row>
    <row r="33" spans="1:9" ht="19.5" customHeight="1">
      <c r="A33" s="39"/>
      <c r="B33" s="36"/>
      <c r="C33" s="11"/>
      <c r="D33" s="13"/>
      <c r="I33" s="4"/>
    </row>
    <row r="34" spans="1:9" ht="19.5" customHeight="1">
      <c r="A34" s="39"/>
      <c r="B34" s="36"/>
      <c r="C34" s="11"/>
      <c r="D34" s="13"/>
      <c r="I34" s="4"/>
    </row>
    <row r="35" spans="1:9" ht="19.5" customHeight="1">
      <c r="A35" s="39" t="s">
        <v>5</v>
      </c>
      <c r="B35" s="36"/>
      <c r="C35" s="42"/>
      <c r="D35" s="13">
        <f>+D8</f>
        <v>7542</v>
      </c>
      <c r="E35" s="5"/>
      <c r="F35" s="5"/>
      <c r="I35" s="4"/>
    </row>
    <row r="36" ht="19.5" customHeight="1">
      <c r="I36" s="4"/>
    </row>
    <row r="37" spans="1:9" ht="19.5" customHeight="1">
      <c r="A37" s="43" t="s">
        <v>6</v>
      </c>
      <c r="D37" s="44">
        <f>+D3+D4+D5+D6-D35</f>
        <v>494921.15</v>
      </c>
      <c r="F37" s="5"/>
      <c r="I37" s="4"/>
    </row>
    <row r="38" ht="19.5" customHeight="1">
      <c r="I38" s="4"/>
    </row>
    <row r="47" spans="1:9" ht="37.5" customHeight="1">
      <c r="A47" s="45"/>
      <c r="B47" s="46"/>
      <c r="C47" s="46"/>
      <c r="D47" s="47"/>
      <c r="I47" s="4"/>
    </row>
    <row r="48" spans="1:9" ht="37.5" customHeight="1">
      <c r="A48" s="45"/>
      <c r="B48" s="46"/>
      <c r="C48" s="46"/>
      <c r="D48" s="47"/>
      <c r="I48" s="4"/>
    </row>
    <row r="49" spans="1:9" ht="37.5" customHeight="1">
      <c r="A49" s="45"/>
      <c r="B49" s="46"/>
      <c r="C49" s="46"/>
      <c r="D49" s="47"/>
      <c r="I49" s="4"/>
    </row>
    <row r="50" spans="1:9" ht="37.5" customHeight="1">
      <c r="A50" s="45"/>
      <c r="B50" s="46"/>
      <c r="C50" s="46"/>
      <c r="D50" s="47"/>
      <c r="I50" s="4"/>
    </row>
    <row r="51" spans="1:9" ht="37.5" customHeight="1">
      <c r="A51" s="45"/>
      <c r="B51" s="46"/>
      <c r="C51" s="46"/>
      <c r="D51" s="47"/>
      <c r="I51" s="4"/>
    </row>
    <row r="52" spans="1:9" ht="37.5" customHeight="1">
      <c r="A52" s="45"/>
      <c r="B52" s="46"/>
      <c r="C52" s="46"/>
      <c r="D52" s="47"/>
      <c r="I52" s="4"/>
    </row>
    <row r="53" spans="1:9" ht="37.5" customHeight="1">
      <c r="A53" s="45"/>
      <c r="B53" s="46"/>
      <c r="C53" s="46"/>
      <c r="D53" s="47"/>
      <c r="I53" s="4"/>
    </row>
    <row r="54" spans="1:9" ht="37.5" customHeight="1">
      <c r="A54" s="45"/>
      <c r="B54" s="46"/>
      <c r="C54" s="46"/>
      <c r="D54" s="47"/>
      <c r="I54" s="4"/>
    </row>
    <row r="55" spans="1:9" ht="37.5" customHeight="1">
      <c r="A55" s="45"/>
      <c r="B55" s="46"/>
      <c r="C55" s="46"/>
      <c r="D55" s="47"/>
      <c r="I55" s="4"/>
    </row>
    <row r="56" spans="1:9" ht="37.5" customHeight="1">
      <c r="A56" s="45"/>
      <c r="B56" s="46"/>
      <c r="C56" s="46"/>
      <c r="D56" s="47"/>
      <c r="I56" s="4"/>
    </row>
    <row r="57" spans="1:9" ht="37.5" customHeight="1">
      <c r="A57" s="45"/>
      <c r="B57" s="46"/>
      <c r="C57" s="46"/>
      <c r="D57" s="47"/>
      <c r="I57" s="4"/>
    </row>
    <row r="58" spans="1:9" ht="37.5" customHeight="1">
      <c r="A58" s="45"/>
      <c r="B58" s="46"/>
      <c r="C58" s="46"/>
      <c r="D58" s="47"/>
      <c r="I58" s="4"/>
    </row>
    <row r="59" spans="1:9" ht="37.5" customHeight="1">
      <c r="A59" s="45"/>
      <c r="B59" s="46"/>
      <c r="C59" s="46"/>
      <c r="D59" s="47"/>
      <c r="I59" s="4"/>
    </row>
    <row r="60" spans="1:9" ht="37.5" customHeight="1">
      <c r="A60" s="45"/>
      <c r="B60" s="46"/>
      <c r="C60" s="46"/>
      <c r="D60" s="47"/>
      <c r="I60" s="4"/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2021-10-04T05:15:36Z</dcterms:created>
  <dcterms:modified xsi:type="dcterms:W3CDTF">2021-11-01T06:14:41Z</dcterms:modified>
  <cp:category/>
  <cp:version/>
  <cp:contentType/>
  <cp:contentStatus/>
</cp:coreProperties>
</file>