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0705" sheetId="1" r:id="rId1"/>
    <sheet name="0605" sheetId="2" r:id="rId2"/>
    <sheet name="0505" sheetId="3" r:id="rId3"/>
    <sheet name="2904" sheetId="4" r:id="rId4"/>
    <sheet name="2804" sheetId="5" r:id="rId5"/>
    <sheet name="2704" sheetId="6" r:id="rId6"/>
    <sheet name="2604" sheetId="7" r:id="rId7"/>
    <sheet name="2304" sheetId="8" r:id="rId8"/>
    <sheet name="2204" sheetId="9" r:id="rId9"/>
    <sheet name="2104" sheetId="10" r:id="rId10"/>
    <sheet name="2004" sheetId="11" r:id="rId11"/>
    <sheet name="1904" sheetId="12" r:id="rId12"/>
    <sheet name="1604" sheetId="13" r:id="rId13"/>
    <sheet name="1504" sheetId="14" r:id="rId14"/>
    <sheet name="1304" sheetId="15" r:id="rId15"/>
    <sheet name="1404" sheetId="16" r:id="rId16"/>
    <sheet name="1204" sheetId="17" r:id="rId17"/>
    <sheet name="0904" sheetId="18" r:id="rId18"/>
    <sheet name="0804" sheetId="19" r:id="rId19"/>
    <sheet name="0704" sheetId="20" r:id="rId20"/>
    <sheet name="0604" sheetId="21" r:id="rId21"/>
    <sheet name="0504" sheetId="22" r:id="rId22"/>
    <sheet name="0204" sheetId="23" r:id="rId23"/>
    <sheet name="0104" sheetId="24" r:id="rId24"/>
  </sheets>
  <externalReferences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<sst xmlns="http://schemas.openxmlformats.org/spreadsheetml/2006/main" count="290" uniqueCount="90">
  <si>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</si>
  <si>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</si>
  <si>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</si>
  <si>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</si>
  <si>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</si>
  <si>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31.03.2021.</t>
  </si>
  <si>
    <t>Ukupno izvrsena placanja</t>
  </si>
  <si>
    <t>Stanje na računu 840-729661-47</t>
  </si>
  <si>
    <t>SPECIFIKACIJA IZVRŠENIH PLAĆANJA PO DOBAVLJAČIMA NA DAN  02.04.2021.</t>
  </si>
  <si>
    <t>06A</t>
  </si>
  <si>
    <t>05A</t>
  </si>
  <si>
    <t>06B</t>
  </si>
  <si>
    <t>05B</t>
  </si>
  <si>
    <t>PLATA PZZ</t>
  </si>
  <si>
    <t>PLATA STOMATOLOGIJA</t>
  </si>
  <si>
    <t>PREVOZ PZZ</t>
  </si>
  <si>
    <t>PREVOZ STOMATOLOGIJA</t>
  </si>
  <si>
    <t>06e</t>
  </si>
  <si>
    <t>ministarstvo finansija</t>
  </si>
  <si>
    <t>SPECIFIKACIJA IZVRŠENIH PLAĆANJA PO DOBAVLJAČIMA NA DAN  05.04.2021.</t>
  </si>
  <si>
    <t>materijalni</t>
  </si>
  <si>
    <t>sperlic</t>
  </si>
  <si>
    <t>vintec</t>
  </si>
  <si>
    <t>pajkic</t>
  </si>
  <si>
    <t>papirdol</t>
  </si>
  <si>
    <t>jkp dm</t>
  </si>
  <si>
    <t>dnevnice</t>
  </si>
  <si>
    <t>vodovod</t>
  </si>
  <si>
    <t>05e</t>
  </si>
  <si>
    <t>ostali direktbi</t>
  </si>
  <si>
    <t>SPECIFIKACIJA IZVRŠENIH PLAĆANJA PO DOBAVLJAČIMA NA DAN  06.04.2021.</t>
  </si>
  <si>
    <t>3R</t>
  </si>
  <si>
    <t>participacija</t>
  </si>
  <si>
    <t>06x</t>
  </si>
  <si>
    <t>nagrade</t>
  </si>
  <si>
    <t>06i</t>
  </si>
  <si>
    <t>finansiranje invalida</t>
  </si>
  <si>
    <t>SPECIFIKACIJA IZVRŠENIH PLAĆANJA PO DOBAVLJAČIMA NA DAN  07.04.2021.</t>
  </si>
  <si>
    <t>SPECIFIKACIJA IZVRŠENIH PLAĆANJA PO DOBAVLJAČIMA NA DAN  08.04.2021.</t>
  </si>
  <si>
    <t>SPECIFIKACIJA IZVRŠENIH PLAĆANJA PO DOBAVLJAČIMA NA DAN  09.04.2021.</t>
  </si>
  <si>
    <t>roofs</t>
  </si>
  <si>
    <t>06c</t>
  </si>
  <si>
    <t>energenti</t>
  </si>
  <si>
    <t>jkp</t>
  </si>
  <si>
    <t>nis</t>
  </si>
  <si>
    <t>SPECIFIKACIJA IZVRŠENIH PLAĆANJA PO DOBAVLJAČIMA NA DAN  13.04.2021.</t>
  </si>
  <si>
    <t>SPECIFIKACIJA IZVRŠENIH PLAĆANJA PO DOBAVLJAČIMA NA DAN  12.04.2021.</t>
  </si>
  <si>
    <t>епс</t>
  </si>
  <si>
    <t>материјални</t>
  </si>
  <si>
    <t>лекови пацијенти</t>
  </si>
  <si>
    <t>дм радници</t>
  </si>
  <si>
    <t>3р</t>
  </si>
  <si>
    <t>062</t>
  </si>
  <si>
    <t>лекови директна плаћања</t>
  </si>
  <si>
    <t>06ј</t>
  </si>
  <si>
    <t>јубиларне</t>
  </si>
  <si>
    <t>министарство финансија</t>
  </si>
  <si>
    <t>SPECIFIKACIJA IZVRŠENIH PLAĆANJA PO DOBAVLJAČIMA NA DAN  14.04.2021.</t>
  </si>
  <si>
    <t>timok</t>
  </si>
  <si>
    <t>SPECIFIKACIJA IZVRŠENIH PLAĆANJA PO DOBAVLJAČIMA NA DAN  16.04.2021.</t>
  </si>
  <si>
    <t>SPECIFIKACIJA IZVRŠENIH PLAĆANJA PO DOBAVLJAČIMA NA DAN  15.04.2021.</t>
  </si>
  <si>
    <t>06a</t>
  </si>
  <si>
    <t>05a</t>
  </si>
  <si>
    <t>plata pzz</t>
  </si>
  <si>
    <t>plata stomatologija</t>
  </si>
  <si>
    <t>ptt</t>
  </si>
  <si>
    <t>bibo car</t>
  </si>
  <si>
    <t>js</t>
  </si>
  <si>
    <t>energoprodukt</t>
  </si>
  <si>
    <t>ministarstvi finansija</t>
  </si>
  <si>
    <t>ostali direktni</t>
  </si>
  <si>
    <t>neo yu dent</t>
  </si>
  <si>
    <t>SPECIFIKACIJA IZVRŠENIH PLAĆANJA PO DOBAVLJAČIMA NA DAN  20.04.2021.</t>
  </si>
  <si>
    <t>SPECIFIKACIJA IZVRŠENIH PLAĆANJA PO DOBAVLJAČIMA NA DAN  19.04.2021.</t>
  </si>
  <si>
    <t>SPECIFIKACIJA IZVRŠENIH PLAĆANJA PO DOBAVLJAČIMA NA DAN  21.04.2021.</t>
  </si>
  <si>
    <t>SPECIFIKACIJA IZVRŠENIH PLAĆANJA PO DOBAVLJAČIMA NA DAN  22.04.2021.</t>
  </si>
  <si>
    <t>sole komerc</t>
  </si>
  <si>
    <t>bit total</t>
  </si>
  <si>
    <t>dunav osiguranje</t>
  </si>
  <si>
    <t>SPECIFIKACIJA IZVRŠENIH PLAĆANJA PO DOBAVLJAČIMA NA DAN  23.04.2021.</t>
  </si>
  <si>
    <t>plata lokalna</t>
  </si>
  <si>
    <t>SPECIFIKACIJA IZVRŠENIH PLAĆANJA PO DOBAVLJAČIMA NA DAN  27.04.2021.</t>
  </si>
  <si>
    <t>SPECIFIKACIJA IZVRŠENIH PLAĆANJA PO DOBAVLJAČIMA NA DAN  26.04.2021.</t>
  </si>
  <si>
    <t>SPECIFIKACIJA IZVRŠENIH PLAĆANJA PO DOBAVLJAČIMA NA DAN  29.04.2021.</t>
  </si>
  <si>
    <t>SPECIFIKACIJA IZVRŠENIH PLAĆANJA PO DOBAVLJAČIMA NA DAN  28.04.2021.</t>
  </si>
  <si>
    <t>SPECIFIKACIJA IZVRŠENIH PLAĆANJA PO DOBAVLJAČIMA NA DAN  05.05.2021.</t>
  </si>
  <si>
    <t>sperlić</t>
  </si>
  <si>
    <t>autoelektricarska glozana</t>
  </si>
  <si>
    <t>labteh</t>
  </si>
  <si>
    <t>SPECIFIKACIJA IZVRŠENIH PLAĆANJA PO DOBAVLJAČIMA NA DAN  06.05.2021.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</si>
</sst>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3" fillId="0" borderId="12" xfId="0" applyFont="1" applyBorder="1" applyAlignment="1">
      <alignment wrapText="1"/>
    </xf>
    <xf numFmtId="4" fontId="43" fillId="0" borderId="12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3" fillId="0" borderId="14" xfId="0" applyFont="1" applyBorder="1" applyAlignment="1">
      <alignment wrapText="1"/>
    </xf>
    <xf numFmtId="4" fontId="43" fillId="0" borderId="14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1" fillId="0" borderId="0" xfId="0" applyNumberFormat="1" applyFont="1" applyAlignment="1">
      <alignment horizontal="left"/>
    </xf>
    <xf numFmtId="0" fontId="43" fillId="0" borderId="15" xfId="0" applyFont="1" applyBorder="1" applyAlignment="1">
      <alignment wrapText="1"/>
    </xf>
    <xf numFmtId="4" fontId="43" fillId="0" borderId="15" xfId="0" applyNumberFormat="1" applyFont="1" applyBorder="1" applyAlignment="1">
      <alignment horizontal="right" wrapText="1"/>
    </xf>
    <xf numFmtId="4" fontId="4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44" fillId="0" borderId="15" xfId="0" applyFont="1" applyBorder="1" applyAlignment="1">
      <alignment wrapText="1"/>
    </xf>
    <xf numFmtId="4" fontId="44" fillId="0" borderId="15" xfId="0" applyNumberFormat="1" applyFont="1" applyBorder="1" applyAlignment="1">
      <alignment wrapText="1"/>
    </xf>
    <xf numFmtId="4" fontId="43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44" fillId="0" borderId="12" xfId="0" applyFont="1" applyBorder="1" applyAlignment="1">
      <alignment wrapText="1"/>
    </xf>
    <xf numFmtId="4" fontId="44" fillId="0" borderId="12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horizontal="right" wrapText="1"/>
    </xf>
    <xf numFmtId="4" fontId="44" fillId="0" borderId="15" xfId="0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44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4"/>
      <sheetName val="3103"/>
      <sheetName val="3003"/>
      <sheetName val="2903"/>
      <sheetName val="2603"/>
      <sheetName val="2503"/>
      <sheetName val="2403"/>
      <sheetName val="2303"/>
      <sheetName val="2203"/>
      <sheetName val="1803"/>
      <sheetName val="1703"/>
      <sheetName val="1603"/>
      <sheetName val="1503"/>
      <sheetName val="1203"/>
      <sheetName val="1103"/>
      <sheetName val="1003"/>
      <sheetName val="0903"/>
      <sheetName val="0803"/>
      <sheetName val="0503"/>
      <sheetName val="0403"/>
      <sheetName val="0303"/>
      <sheetName val="0203"/>
    </sheetNames>
    <sheetDataSet>
      <sheetData sheetId="1">
        <row r="35">
          <cell r="D35">
            <v>144542.72999999998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F11" sqref="F1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+'0605'!D37</f>
        <v>15244.459999999031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</v>
      </c>
    </row>
    <row r="6" ht="19.5" customHeight="1">
      <c r="A6" s="3" t="s">
        <v>4</v>
      </c>
    </row>
    <row r="7" spans="1:6" ht="42" customHeight="1">
      <c r="A7" s="63" t="s">
        <v>89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18"/>
      <c r="B16" s="18"/>
      <c r="C16" s="26"/>
      <c r="D16" s="27"/>
      <c r="F16" s="32"/>
    </row>
    <row r="17" spans="1:9" s="1" customFormat="1" ht="19.5" customHeight="1">
      <c r="A17" s="61"/>
      <c r="B17" s="62"/>
      <c r="C17" s="53"/>
      <c r="D17" s="54"/>
      <c r="I17" s="2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4" ht="19.5" customHeight="1">
      <c r="A20" s="35"/>
      <c r="B20" s="18"/>
      <c r="C20" s="30"/>
      <c r="D20" s="38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+D8+D17+D18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15344.459999999031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426129.54</v>
      </c>
    </row>
    <row r="4" spans="1:4" ht="19.5" customHeight="1">
      <c r="A4" s="3" t="s">
        <v>2</v>
      </c>
      <c r="D4" s="5">
        <v>276000</v>
      </c>
    </row>
    <row r="5" spans="1:4" ht="19.5" customHeight="1">
      <c r="A5" s="3" t="s">
        <v>3</v>
      </c>
      <c r="D5" s="5">
        <f>2600+1550</f>
        <v>4150</v>
      </c>
    </row>
    <row r="6" ht="19.5" customHeight="1">
      <c r="A6" s="3" t="s">
        <v>4</v>
      </c>
    </row>
    <row r="7" spans="1:6" ht="42" customHeight="1">
      <c r="A7" s="63" t="s">
        <v>72</v>
      </c>
      <c r="B7" s="63"/>
      <c r="C7" s="63"/>
      <c r="D7" s="63"/>
      <c r="F7" s="6"/>
    </row>
    <row r="8" spans="1:9" s="1" customFormat="1" ht="19.5" customHeight="1">
      <c r="A8" s="7" t="s">
        <v>17</v>
      </c>
      <c r="B8" s="8"/>
      <c r="C8" s="8" t="s">
        <v>20</v>
      </c>
      <c r="D8" s="9">
        <f>+D9+D10+D11+D12+D13+D14</f>
        <v>132699.37</v>
      </c>
      <c r="E8" s="2"/>
      <c r="F8" s="10"/>
      <c r="I8" s="2"/>
    </row>
    <row r="9" spans="1:9" s="1" customFormat="1" ht="19.5" customHeight="1">
      <c r="A9" s="7"/>
      <c r="B9" s="8"/>
      <c r="C9" s="18" t="s">
        <v>65</v>
      </c>
      <c r="D9" s="28">
        <f>2371+12550</f>
        <v>14921</v>
      </c>
      <c r="E9" s="2"/>
      <c r="F9" s="10"/>
      <c r="I9" s="2"/>
    </row>
    <row r="10" spans="1:6" ht="19.5" customHeight="1">
      <c r="A10" s="35"/>
      <c r="B10" s="18"/>
      <c r="C10" s="18" t="s">
        <v>21</v>
      </c>
      <c r="D10" s="28">
        <v>44000</v>
      </c>
      <c r="E10" s="5"/>
      <c r="F10" s="6"/>
    </row>
    <row r="11" spans="1:9" s="21" customFormat="1" ht="19.5" customHeight="1">
      <c r="A11" s="35"/>
      <c r="B11" s="18"/>
      <c r="C11" s="26" t="s">
        <v>66</v>
      </c>
      <c r="D11" s="27">
        <v>61512.75</v>
      </c>
      <c r="E11" s="20"/>
      <c r="F11" s="29"/>
      <c r="I11" s="20"/>
    </row>
    <row r="12" spans="1:9" s="21" customFormat="1" ht="19.5" customHeight="1">
      <c r="A12" s="8"/>
      <c r="B12" s="8"/>
      <c r="C12" s="18" t="s">
        <v>67</v>
      </c>
      <c r="D12" s="19">
        <f>1008.58+1797.12</f>
        <v>2805.7</v>
      </c>
      <c r="E12" s="20"/>
      <c r="F12" s="20"/>
      <c r="I12" s="20"/>
    </row>
    <row r="13" spans="1:9" s="17" customFormat="1" ht="19.5" customHeight="1">
      <c r="A13" s="7"/>
      <c r="B13" s="8"/>
      <c r="C13" s="26" t="s">
        <v>68</v>
      </c>
      <c r="D13" s="27">
        <v>4284</v>
      </c>
      <c r="F13" s="16"/>
      <c r="I13" s="15"/>
    </row>
    <row r="14" spans="1:9" s="17" customFormat="1" ht="19.5" customHeight="1">
      <c r="A14" s="8"/>
      <c r="B14" s="8"/>
      <c r="C14" s="26" t="s">
        <v>69</v>
      </c>
      <c r="D14" s="27">
        <f>4440.51+475.41+260</f>
        <v>5175.92</v>
      </c>
      <c r="F14" s="16"/>
      <c r="I14" s="15"/>
    </row>
    <row r="15" spans="1:9" s="17" customFormat="1" ht="19.5" customHeight="1">
      <c r="A15" s="8" t="s">
        <v>28</v>
      </c>
      <c r="B15" s="8"/>
      <c r="C15" s="8" t="s">
        <v>70</v>
      </c>
      <c r="D15" s="9">
        <f>+D16</f>
        <v>47916.66</v>
      </c>
      <c r="F15" s="16"/>
      <c r="I15" s="15"/>
    </row>
    <row r="16" spans="1:6" ht="19.5" customHeight="1">
      <c r="A16" s="8"/>
      <c r="B16" s="8"/>
      <c r="C16" s="26" t="s">
        <v>71</v>
      </c>
      <c r="D16" s="27">
        <v>47916.66</v>
      </c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+D8+D15</f>
        <v>180616.03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525663.51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A9" sqref="A8: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+'1904'!D37</f>
        <v>423129.54000000004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3000</v>
      </c>
    </row>
    <row r="6" ht="19.5" customHeight="1">
      <c r="A6" s="3" t="s">
        <v>4</v>
      </c>
    </row>
    <row r="7" spans="1:6" ht="42" customHeight="1">
      <c r="A7" s="63" t="s">
        <v>73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+D8+D9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426129.54000000004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+'1604'!D37</f>
        <v>419879.42999999993</v>
      </c>
    </row>
    <row r="4" spans="1:4" ht="19.5" customHeight="1">
      <c r="A4" s="3" t="s">
        <v>2</v>
      </c>
      <c r="D4" s="5">
        <f>405614.83+6340853.6</f>
        <v>6746468.43</v>
      </c>
    </row>
    <row r="5" spans="1:4" ht="19.5" customHeight="1">
      <c r="A5" s="3" t="s">
        <v>3</v>
      </c>
      <c r="D5" s="5">
        <f>423129.54-419884.26</f>
        <v>3245.2799999999697</v>
      </c>
    </row>
    <row r="6" ht="19.5" customHeight="1">
      <c r="A6" s="3" t="s">
        <v>4</v>
      </c>
    </row>
    <row r="7" spans="1:6" ht="42" customHeight="1">
      <c r="A7" s="63" t="s">
        <v>59</v>
      </c>
      <c r="B7" s="63"/>
      <c r="C7" s="63"/>
      <c r="D7" s="63"/>
      <c r="F7" s="6"/>
    </row>
    <row r="8" spans="1:9" s="1" customFormat="1" ht="19.5" customHeight="1">
      <c r="A8" s="7" t="s">
        <v>61</v>
      </c>
      <c r="B8" s="8"/>
      <c r="C8" s="8" t="s">
        <v>63</v>
      </c>
      <c r="D8" s="9">
        <v>6340853.6</v>
      </c>
      <c r="E8" s="2"/>
      <c r="F8" s="10"/>
      <c r="I8" s="2"/>
    </row>
    <row r="9" spans="1:9" s="1" customFormat="1" ht="19.5" customHeight="1">
      <c r="A9" s="7" t="s">
        <v>62</v>
      </c>
      <c r="B9" s="8"/>
      <c r="C9" s="18" t="s">
        <v>64</v>
      </c>
      <c r="D9" s="28">
        <v>405610</v>
      </c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+D8+D9</f>
        <v>6746463.6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423129.54000000004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+'1504'!D37</f>
        <v>613897.4299999999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63" t="s">
        <v>60</v>
      </c>
      <c r="B7" s="63"/>
      <c r="C7" s="63"/>
      <c r="D7" s="63"/>
      <c r="F7" s="6"/>
    </row>
    <row r="8" spans="1:9" s="1" customFormat="1" ht="19.5" customHeight="1">
      <c r="A8" s="7" t="s">
        <v>17</v>
      </c>
      <c r="B8" s="8"/>
      <c r="C8" s="8" t="s">
        <v>20</v>
      </c>
      <c r="D8" s="9">
        <f>+D9+D10+D11</f>
        <v>194918</v>
      </c>
      <c r="E8" s="2"/>
      <c r="F8" s="10"/>
      <c r="I8" s="2"/>
    </row>
    <row r="9" spans="1:9" s="1" customFormat="1" ht="19.5" customHeight="1">
      <c r="A9" s="7"/>
      <c r="B9" s="8"/>
      <c r="C9" s="18" t="s">
        <v>27</v>
      </c>
      <c r="D9" s="28">
        <v>60000</v>
      </c>
      <c r="E9" s="2"/>
      <c r="F9" s="10"/>
      <c r="I9" s="2"/>
    </row>
    <row r="10" spans="1:6" ht="19.5" customHeight="1">
      <c r="A10" s="35"/>
      <c r="B10" s="18"/>
      <c r="C10" s="18" t="s">
        <v>58</v>
      </c>
      <c r="D10" s="28">
        <v>42078</v>
      </c>
      <c r="E10" s="5"/>
      <c r="F10" s="6"/>
    </row>
    <row r="11" spans="1:9" s="21" customFormat="1" ht="19.5" customHeight="1">
      <c r="A11" s="35"/>
      <c r="B11" s="18"/>
      <c r="C11" s="26" t="s">
        <v>26</v>
      </c>
      <c r="D11" s="27">
        <v>92840</v>
      </c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+D8+D12</f>
        <v>194918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419879.42999999993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+'1404'!D37</f>
        <v>112872.43</v>
      </c>
    </row>
    <row r="4" spans="1:4" ht="19.5" customHeight="1">
      <c r="A4" s="3" t="s">
        <v>2</v>
      </c>
      <c r="D4" s="5">
        <f>476166.67+23958.33</f>
        <v>500125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63" t="s">
        <v>57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17" customFormat="1" ht="19.5" customHeight="1">
      <c r="A11" s="7"/>
      <c r="B11" s="8"/>
      <c r="C11" s="58"/>
      <c r="D11" s="59"/>
      <c r="E11" s="15"/>
      <c r="F11" s="16"/>
      <c r="I11" s="15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+D8+D12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613897.4299999999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124235.51</v>
      </c>
    </row>
    <row r="4" spans="1:4" ht="19.5" customHeight="1">
      <c r="A4" s="3" t="s">
        <v>2</v>
      </c>
      <c r="D4" s="5">
        <f>98699+43422+2850+42360+1428+31092-21360</f>
        <v>198491</v>
      </c>
    </row>
    <row r="5" spans="1:4" ht="19.5" customHeight="1">
      <c r="A5" s="3" t="s">
        <v>3</v>
      </c>
      <c r="D5" s="5">
        <v>4650</v>
      </c>
    </row>
    <row r="6" spans="1:4" ht="19.5" customHeight="1">
      <c r="A6" s="3" t="s">
        <v>4</v>
      </c>
      <c r="D6" s="5">
        <f>113530.82-70810.82</f>
        <v>42720</v>
      </c>
    </row>
    <row r="7" spans="1:6" ht="42" customHeight="1">
      <c r="A7" s="63" t="s">
        <v>46</v>
      </c>
      <c r="B7" s="63"/>
      <c r="C7" s="63"/>
      <c r="D7" s="63"/>
      <c r="F7" s="6"/>
    </row>
    <row r="8" spans="1:9" s="1" customFormat="1" ht="19.5" customHeight="1">
      <c r="A8" s="7" t="s">
        <v>52</v>
      </c>
      <c r="B8" s="8"/>
      <c r="C8" s="8" t="s">
        <v>53</v>
      </c>
      <c r="D8" s="9">
        <f>43422+2850+42360+1428+31092+21360</f>
        <v>142512</v>
      </c>
      <c r="E8" s="2"/>
      <c r="F8" s="10"/>
      <c r="I8" s="2"/>
    </row>
    <row r="9" spans="1:9" s="17" customFormat="1" ht="19.5" customHeight="1">
      <c r="A9" s="11" t="s">
        <v>54</v>
      </c>
      <c r="B9" s="12"/>
      <c r="C9" s="17" t="s">
        <v>55</v>
      </c>
      <c r="D9" s="60">
        <f>90849+7850.1</f>
        <v>98699.1</v>
      </c>
      <c r="E9" s="15"/>
      <c r="F9" s="16"/>
      <c r="I9" s="15"/>
    </row>
    <row r="10" spans="1:9" s="21" customFormat="1" ht="19.5" customHeight="1">
      <c r="A10" s="8" t="s">
        <v>51</v>
      </c>
      <c r="B10" s="8"/>
      <c r="C10" s="18" t="s">
        <v>48</v>
      </c>
      <c r="D10" s="9">
        <f>+D11</f>
        <v>15354.59</v>
      </c>
      <c r="E10" s="20"/>
      <c r="F10" s="20"/>
      <c r="I10" s="20"/>
    </row>
    <row r="11" spans="1:9" s="17" customFormat="1" ht="19.5" customHeight="1">
      <c r="A11" s="22"/>
      <c r="B11" s="23"/>
      <c r="C11" s="24" t="s">
        <v>56</v>
      </c>
      <c r="D11" s="25">
        <f>14822.57+242.52+289.5</f>
        <v>15354.59</v>
      </c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v>256565.69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113530.82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G26" sqref="G2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113530.82</v>
      </c>
    </row>
    <row r="4" spans="1:4" ht="19.5" customHeight="1">
      <c r="A4" s="3" t="s">
        <v>2</v>
      </c>
      <c r="D4" s="5">
        <v>255659.53</v>
      </c>
    </row>
    <row r="5" spans="1:4" ht="19.5" customHeight="1">
      <c r="A5" s="3" t="s">
        <v>3</v>
      </c>
      <c r="D5" s="5">
        <v>5650</v>
      </c>
    </row>
    <row r="6" ht="19.5" customHeight="1">
      <c r="A6" s="3" t="s">
        <v>4</v>
      </c>
    </row>
    <row r="7" spans="1:6" ht="42" customHeight="1">
      <c r="A7" s="63" t="s">
        <v>45</v>
      </c>
      <c r="B7" s="63"/>
      <c r="C7" s="63"/>
      <c r="D7" s="63"/>
      <c r="F7" s="6"/>
    </row>
    <row r="8" spans="1:9" s="1" customFormat="1" ht="19.5" customHeight="1">
      <c r="A8" s="7" t="s">
        <v>51</v>
      </c>
      <c r="B8" s="8"/>
      <c r="C8" s="8" t="s">
        <v>48</v>
      </c>
      <c r="D8" s="9">
        <f>+D9+D10</f>
        <v>6308.389999999999</v>
      </c>
      <c r="E8" s="2"/>
      <c r="F8" s="10"/>
      <c r="I8" s="2"/>
    </row>
    <row r="9" spans="1:9" s="1" customFormat="1" ht="19.5" customHeight="1">
      <c r="A9" s="7"/>
      <c r="B9" s="8"/>
      <c r="C9" s="18" t="s">
        <v>49</v>
      </c>
      <c r="D9" s="28">
        <f>2234.4+2073.99</f>
        <v>4308.389999999999</v>
      </c>
      <c r="E9" s="2"/>
      <c r="F9" s="10"/>
      <c r="I9" s="2"/>
    </row>
    <row r="10" spans="1:6" ht="19.5" customHeight="1">
      <c r="A10" s="35"/>
      <c r="B10" s="18"/>
      <c r="C10" s="18" t="s">
        <v>50</v>
      </c>
      <c r="D10" s="28">
        <v>2000</v>
      </c>
      <c r="E10" s="5"/>
      <c r="F10" s="6"/>
    </row>
    <row r="11" spans="1:9" s="17" customFormat="1" ht="19.5" customHeight="1">
      <c r="A11" s="7" t="s">
        <v>41</v>
      </c>
      <c r="B11" s="8"/>
      <c r="C11" s="58" t="s">
        <v>42</v>
      </c>
      <c r="D11" s="59"/>
      <c r="E11" s="15"/>
      <c r="F11" s="16"/>
      <c r="I11" s="15"/>
    </row>
    <row r="12" spans="1:9" s="21" customFormat="1" ht="19.5" customHeight="1">
      <c r="A12" s="8"/>
      <c r="B12" s="8"/>
      <c r="C12" s="18" t="s">
        <v>47</v>
      </c>
      <c r="D12" s="19">
        <v>255659.53</v>
      </c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+D8+D12</f>
        <v>261967.91999999998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112872.43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+'0904'!D35</f>
        <v>2316101.77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63" t="s">
        <v>39</v>
      </c>
      <c r="B7" s="63"/>
      <c r="C7" s="63"/>
      <c r="D7" s="63"/>
      <c r="F7" s="6"/>
    </row>
    <row r="8" spans="1:9" s="1" customFormat="1" ht="19.5" customHeight="1">
      <c r="A8" s="7" t="s">
        <v>17</v>
      </c>
      <c r="B8" s="8"/>
      <c r="C8" s="8" t="s">
        <v>40</v>
      </c>
      <c r="D8" s="9">
        <f>519557.67+2591.49</f>
        <v>522149.16</v>
      </c>
      <c r="E8" s="2"/>
      <c r="F8" s="10"/>
      <c r="I8" s="2"/>
    </row>
    <row r="9" spans="1:9" s="17" customFormat="1" ht="19.5" customHeight="1">
      <c r="A9" s="11" t="s">
        <v>41</v>
      </c>
      <c r="B9" s="12"/>
      <c r="C9" s="13" t="s">
        <v>42</v>
      </c>
      <c r="D9" s="14"/>
      <c r="E9" s="15"/>
      <c r="F9" s="16"/>
      <c r="I9" s="15"/>
    </row>
    <row r="10" spans="1:9" s="21" customFormat="1" ht="19.5" customHeight="1">
      <c r="A10" s="8"/>
      <c r="B10" s="8"/>
      <c r="C10" s="18" t="s">
        <v>43</v>
      </c>
      <c r="D10" s="19">
        <v>421872.4</v>
      </c>
      <c r="E10" s="20"/>
      <c r="F10" s="20"/>
      <c r="I10" s="20"/>
    </row>
    <row r="11" spans="1:9" s="17" customFormat="1" ht="19.5" customHeight="1">
      <c r="A11" s="22"/>
      <c r="B11" s="23"/>
      <c r="C11" s="24" t="s">
        <v>44</v>
      </c>
      <c r="D11" s="25">
        <f>331466.68+227239.55+417850.28+271788.19</f>
        <v>1248344.7</v>
      </c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2192366.26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124235.51000000024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+'0804'!D35</f>
        <v>1792894.1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3650</v>
      </c>
    </row>
    <row r="6" spans="1:4" ht="19.5" customHeight="1">
      <c r="A6" s="3" t="s">
        <v>4</v>
      </c>
      <c r="D6" s="5">
        <v>519557.67</v>
      </c>
    </row>
    <row r="7" spans="1:6" ht="42" customHeight="1">
      <c r="A7" s="63" t="s">
        <v>38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2316101.77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:IV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+'0704'!D35</f>
        <v>1780502.61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9550+250+2591.49</f>
        <v>12391.49</v>
      </c>
    </row>
    <row r="6" ht="19.5" customHeight="1">
      <c r="A6" s="3" t="s">
        <v>4</v>
      </c>
    </row>
    <row r="7" spans="1:6" ht="42" customHeight="1">
      <c r="A7" s="63" t="s">
        <v>37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1792894.1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8">
      <selection activeCell="D26" sqref="D2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+'0505'!D37</f>
        <v>441699.57999999996</v>
      </c>
    </row>
    <row r="4" spans="1:4" ht="19.5" customHeight="1">
      <c r="A4" s="3" t="s">
        <v>2</v>
      </c>
      <c r="D4" s="5">
        <f>7680311.62+403424.51</f>
        <v>8083736.13</v>
      </c>
    </row>
    <row r="5" spans="1:4" ht="19.5" customHeight="1">
      <c r="A5" s="3" t="s">
        <v>3</v>
      </c>
      <c r="D5" s="5">
        <f>9750+1300</f>
        <v>11050</v>
      </c>
    </row>
    <row r="6" ht="19.5" customHeight="1">
      <c r="A6" s="3" t="s">
        <v>4</v>
      </c>
    </row>
    <row r="7" spans="1:6" ht="42" customHeight="1">
      <c r="A7" s="63" t="s">
        <v>85</v>
      </c>
      <c r="B7" s="63"/>
      <c r="C7" s="63"/>
      <c r="D7" s="63"/>
      <c r="F7" s="6"/>
    </row>
    <row r="8" spans="1:9" s="1" customFormat="1" ht="19.5" customHeight="1">
      <c r="A8" s="7" t="s">
        <v>17</v>
      </c>
      <c r="B8" s="8"/>
      <c r="C8" s="8" t="s">
        <v>20</v>
      </c>
      <c r="D8" s="9">
        <f>+D9+D10+D11+D12+D13+D14+D15+D16</f>
        <v>437505.12</v>
      </c>
      <c r="E8" s="2"/>
      <c r="F8" s="10"/>
      <c r="I8" s="2"/>
    </row>
    <row r="9" spans="1:9" s="1" customFormat="1" ht="19.5" customHeight="1">
      <c r="A9" s="7"/>
      <c r="B9" s="8"/>
      <c r="C9" s="18" t="s">
        <v>86</v>
      </c>
      <c r="D9" s="28">
        <v>32860</v>
      </c>
      <c r="E9" s="2"/>
      <c r="F9" s="10"/>
      <c r="I9" s="2"/>
    </row>
    <row r="10" spans="1:6" ht="19.5" customHeight="1">
      <c r="A10" s="35"/>
      <c r="B10" s="18"/>
      <c r="C10" s="18" t="s">
        <v>24</v>
      </c>
      <c r="D10" s="28">
        <f>17940+56296.8</f>
        <v>74236.8</v>
      </c>
      <c r="E10" s="5"/>
      <c r="F10" s="6"/>
    </row>
    <row r="11" spans="1:9" s="21" customFormat="1" ht="19.5" customHeight="1">
      <c r="A11" s="35"/>
      <c r="B11" s="18"/>
      <c r="C11" s="26" t="s">
        <v>43</v>
      </c>
      <c r="D11" s="27">
        <v>37345.56</v>
      </c>
      <c r="E11" s="20"/>
      <c r="F11" s="29"/>
      <c r="I11" s="20"/>
    </row>
    <row r="12" spans="1:9" s="21" customFormat="1" ht="19.5" customHeight="1">
      <c r="A12" s="8"/>
      <c r="B12" s="8"/>
      <c r="C12" s="18" t="s">
        <v>22</v>
      </c>
      <c r="D12" s="28">
        <v>21050</v>
      </c>
      <c r="E12" s="20"/>
      <c r="F12" s="20"/>
      <c r="I12" s="20"/>
    </row>
    <row r="13" spans="1:9" s="17" customFormat="1" ht="19.5" customHeight="1">
      <c r="A13" s="7"/>
      <c r="B13" s="8"/>
      <c r="C13" s="26" t="s">
        <v>68</v>
      </c>
      <c r="D13" s="27">
        <v>52892.4</v>
      </c>
      <c r="F13" s="16"/>
      <c r="I13" s="15"/>
    </row>
    <row r="14" spans="1:9" s="17" customFormat="1" ht="19.5" customHeight="1">
      <c r="A14" s="8"/>
      <c r="B14" s="8"/>
      <c r="C14" s="26" t="s">
        <v>66</v>
      </c>
      <c r="D14" s="27">
        <f>976.27+31235.1</f>
        <v>32211.37</v>
      </c>
      <c r="F14" s="16"/>
      <c r="I14" s="15"/>
    </row>
    <row r="15" spans="1:9" s="21" customFormat="1" ht="19.5" customHeight="1">
      <c r="A15" s="18"/>
      <c r="B15" s="18"/>
      <c r="C15" s="18" t="s">
        <v>87</v>
      </c>
      <c r="D15" s="28">
        <v>105000</v>
      </c>
      <c r="F15" s="29"/>
      <c r="I15" s="20"/>
    </row>
    <row r="16" spans="1:6" ht="19.5" customHeight="1">
      <c r="A16" s="18"/>
      <c r="B16" s="18"/>
      <c r="C16" s="26" t="s">
        <v>88</v>
      </c>
      <c r="D16" s="27">
        <v>81908.99</v>
      </c>
      <c r="F16" s="32"/>
    </row>
    <row r="17" spans="1:9" s="1" customFormat="1" ht="19.5" customHeight="1">
      <c r="A17" s="61" t="s">
        <v>61</v>
      </c>
      <c r="B17" s="62"/>
      <c r="C17" s="53" t="s">
        <v>63</v>
      </c>
      <c r="D17" s="54">
        <v>7680311.62</v>
      </c>
      <c r="I17" s="2"/>
    </row>
    <row r="18" spans="1:9" s="1" customFormat="1" ht="19.5" customHeight="1">
      <c r="A18" s="7" t="s">
        <v>62</v>
      </c>
      <c r="B18" s="8"/>
      <c r="C18" s="36" t="s">
        <v>64</v>
      </c>
      <c r="D18" s="55">
        <v>403424.51</v>
      </c>
      <c r="I18" s="2"/>
    </row>
    <row r="19" spans="1:4" ht="19.5" customHeight="1">
      <c r="A19" s="35"/>
      <c r="B19" s="18"/>
      <c r="D19" s="31"/>
    </row>
    <row r="20" spans="1:4" ht="19.5" customHeight="1">
      <c r="A20" s="35"/>
      <c r="B20" s="18"/>
      <c r="C20" s="30"/>
      <c r="D20" s="38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+D8+D17+D18</f>
        <v>8521241.25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15244.459999999031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C25" sqref="C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1778002.61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2500</v>
      </c>
    </row>
    <row r="6" ht="19.5" customHeight="1">
      <c r="A6" s="3" t="s">
        <v>4</v>
      </c>
    </row>
    <row r="7" spans="1:6" ht="42" customHeight="1">
      <c r="A7" s="63" t="s">
        <v>30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1780502.61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5" width="13.140625" style="4" bestFit="1" customWidth="1"/>
    <col min="6" max="7" width="9.140625" style="4" customWidth="1"/>
    <col min="8" max="8" width="13.140625" style="5" bestFit="1" customWidth="1"/>
    <col min="9" max="16384" width="9.140625" style="4" customWidth="1"/>
  </cols>
  <sheetData>
    <row r="1" spans="1:8" s="1" customFormat="1" ht="19.5" customHeight="1">
      <c r="A1" s="1" t="s">
        <v>0</v>
      </c>
      <c r="D1" s="2"/>
      <c r="H1" s="2"/>
    </row>
    <row r="2" ht="14.25" customHeight="1"/>
    <row r="3" spans="1:4" ht="19.5" customHeight="1">
      <c r="A3" s="3" t="s">
        <v>1</v>
      </c>
      <c r="D3" s="5">
        <f>+'0504'!D35</f>
        <v>254217.58000000007</v>
      </c>
    </row>
    <row r="4" spans="1:4" ht="19.5" customHeight="1">
      <c r="A4" s="3" t="s">
        <v>2</v>
      </c>
      <c r="D4" s="5">
        <f>1670217.1+661391.87+23958.33+476166.67</f>
        <v>2831733.97</v>
      </c>
    </row>
    <row r="5" spans="1:4" ht="19.5" customHeight="1">
      <c r="A5" s="3" t="s">
        <v>3</v>
      </c>
      <c r="D5" s="5">
        <v>3700</v>
      </c>
    </row>
    <row r="6" ht="19.5" customHeight="1">
      <c r="A6" s="3" t="s">
        <v>4</v>
      </c>
    </row>
    <row r="7" spans="1:4" ht="42" customHeight="1">
      <c r="A7" s="63" t="s">
        <v>19</v>
      </c>
      <c r="B7" s="63"/>
      <c r="C7" s="63"/>
      <c r="D7" s="63"/>
    </row>
    <row r="8" spans="1:8" s="1" customFormat="1" ht="19.5" customHeight="1">
      <c r="A8" s="7" t="s">
        <v>17</v>
      </c>
      <c r="B8" s="8"/>
      <c r="C8" s="8" t="s">
        <v>20</v>
      </c>
      <c r="D8" s="9">
        <f>+D9+D10+D11+D12+D13+D14+D15</f>
        <v>476166.67</v>
      </c>
      <c r="E8" s="2"/>
      <c r="H8" s="2"/>
    </row>
    <row r="9" spans="1:8" s="17" customFormat="1" ht="19.5" customHeight="1">
      <c r="A9" s="11"/>
      <c r="B9" s="12"/>
      <c r="C9" s="13" t="s">
        <v>21</v>
      </c>
      <c r="D9" s="14">
        <v>50450</v>
      </c>
      <c r="E9" s="15"/>
      <c r="H9" s="15"/>
    </row>
    <row r="10" spans="1:8" s="21" customFormat="1" ht="19.5" customHeight="1">
      <c r="A10" s="8"/>
      <c r="B10" s="8"/>
      <c r="C10" s="18" t="s">
        <v>22</v>
      </c>
      <c r="D10" s="28">
        <v>30480</v>
      </c>
      <c r="E10" s="20"/>
      <c r="H10" s="20"/>
    </row>
    <row r="11" spans="1:8" s="17" customFormat="1" ht="19.5" customHeight="1">
      <c r="A11" s="22"/>
      <c r="B11" s="23"/>
      <c r="C11" s="24" t="s">
        <v>23</v>
      </c>
      <c r="D11" s="25">
        <v>53562</v>
      </c>
      <c r="H11" s="15"/>
    </row>
    <row r="12" spans="1:8" s="17" customFormat="1" ht="19.5" customHeight="1">
      <c r="A12" s="8"/>
      <c r="B12" s="8"/>
      <c r="C12" s="26" t="s">
        <v>24</v>
      </c>
      <c r="D12" s="27">
        <f>31152+56526</f>
        <v>87678</v>
      </c>
      <c r="H12" s="15"/>
    </row>
    <row r="13" spans="1:8" s="21" customFormat="1" ht="19.5" customHeight="1">
      <c r="A13" s="18"/>
      <c r="B13" s="18"/>
      <c r="C13" s="18" t="s">
        <v>25</v>
      </c>
      <c r="D13" s="28">
        <v>36292.42</v>
      </c>
      <c r="H13" s="20"/>
    </row>
    <row r="14" spans="1:4" ht="19.5" customHeight="1">
      <c r="A14" s="8"/>
      <c r="B14" s="8"/>
      <c r="C14" s="30" t="s">
        <v>26</v>
      </c>
      <c r="D14" s="31">
        <f>7200+6000+13200+7200+1200+18720+22800+9600+3600</f>
        <v>89520</v>
      </c>
    </row>
    <row r="15" spans="1:4" ht="19.5" customHeight="1">
      <c r="A15" s="33"/>
      <c r="B15" s="34"/>
      <c r="C15" s="30" t="s">
        <v>27</v>
      </c>
      <c r="D15" s="31">
        <f>12345.41+115838.84</f>
        <v>128184.25</v>
      </c>
    </row>
    <row r="16" spans="1:8" s="1" customFormat="1" ht="19.5" customHeight="1">
      <c r="A16" s="7" t="s">
        <v>28</v>
      </c>
      <c r="B16" s="8"/>
      <c r="C16" s="36" t="s">
        <v>29</v>
      </c>
      <c r="D16" s="55">
        <f>+D17</f>
        <v>23958</v>
      </c>
      <c r="H16" s="2"/>
    </row>
    <row r="17" spans="1:4" ht="19.5" customHeight="1">
      <c r="A17" s="35"/>
      <c r="B17" s="18"/>
      <c r="C17" s="4" t="s">
        <v>27</v>
      </c>
      <c r="D17" s="31">
        <v>23958</v>
      </c>
    </row>
    <row r="18" spans="1:8" s="1" customFormat="1" ht="19.5" customHeight="1">
      <c r="A18" s="7" t="s">
        <v>31</v>
      </c>
      <c r="B18" s="8"/>
      <c r="C18" s="36" t="s">
        <v>32</v>
      </c>
      <c r="D18" s="37">
        <f>+D19</f>
        <v>19545.399999999994</v>
      </c>
      <c r="H18" s="2"/>
    </row>
    <row r="19" spans="1:4" ht="19.5" customHeight="1">
      <c r="A19" s="35"/>
      <c r="B19" s="18"/>
      <c r="C19" s="4" t="s">
        <v>27</v>
      </c>
      <c r="D19" s="38">
        <f>135384.24-115838.84</f>
        <v>19545.399999999994</v>
      </c>
    </row>
    <row r="20" spans="1:4" ht="19.5" customHeight="1">
      <c r="A20" s="39"/>
      <c r="B20" s="34"/>
      <c r="C20" s="30"/>
      <c r="D20" s="38"/>
    </row>
    <row r="21" spans="1:8" s="1" customFormat="1" ht="19.5" customHeight="1">
      <c r="A21" s="39" t="s">
        <v>33</v>
      </c>
      <c r="B21" s="40"/>
      <c r="C21" s="8" t="s">
        <v>34</v>
      </c>
      <c r="D21" s="42">
        <v>661391.87</v>
      </c>
      <c r="H21" s="2"/>
    </row>
    <row r="22" spans="1:4" ht="19.5" customHeight="1">
      <c r="A22" s="39"/>
      <c r="B22" s="34"/>
      <c r="C22" s="8"/>
      <c r="D22" s="42"/>
    </row>
    <row r="23" spans="1:8" s="1" customFormat="1" ht="19.5" customHeight="1">
      <c r="A23" s="39" t="s">
        <v>35</v>
      </c>
      <c r="B23" s="40"/>
      <c r="C23" s="8" t="s">
        <v>36</v>
      </c>
      <c r="D23" s="42">
        <v>130587</v>
      </c>
      <c r="H23" s="2"/>
    </row>
    <row r="24" spans="1:4" ht="19.5" customHeight="1">
      <c r="A24" s="33"/>
      <c r="B24" s="34"/>
      <c r="C24" s="43"/>
      <c r="D24" s="42"/>
    </row>
    <row r="25" spans="1:8" s="1" customFormat="1" ht="19.5" customHeight="1">
      <c r="A25" s="39"/>
      <c r="B25" s="40"/>
      <c r="C25" s="8"/>
      <c r="D25" s="42"/>
      <c r="H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8" ht="19.5" customHeight="1">
      <c r="A30" s="33"/>
      <c r="B30" s="34"/>
      <c r="C30" s="18"/>
      <c r="D30" s="41"/>
      <c r="H30" s="4"/>
    </row>
    <row r="31" spans="1:8" ht="19.5" customHeight="1">
      <c r="A31" s="33"/>
      <c r="B31" s="34"/>
      <c r="C31" s="18"/>
      <c r="D31" s="41"/>
      <c r="H31" s="4"/>
    </row>
    <row r="32" spans="1:8" ht="19.5" customHeight="1">
      <c r="A32" s="33"/>
      <c r="B32" s="34"/>
      <c r="C32" s="18"/>
      <c r="D32" s="41"/>
      <c r="H32" s="4"/>
    </row>
    <row r="33" spans="1:8" ht="19.5" customHeight="1">
      <c r="A33" s="33" t="s">
        <v>6</v>
      </c>
      <c r="B33" s="34"/>
      <c r="C33" s="44"/>
      <c r="D33" s="41">
        <f>+D8+D16+D18+D21+D23</f>
        <v>1311648.94</v>
      </c>
      <c r="H33" s="4"/>
    </row>
    <row r="34" ht="19.5" customHeight="1">
      <c r="H34" s="4"/>
    </row>
    <row r="35" spans="1:8" ht="19.5" customHeight="1">
      <c r="A35" s="45" t="s">
        <v>7</v>
      </c>
      <c r="D35" s="46">
        <f>+D3+D4+D5-D33</f>
        <v>1778002.6100000003</v>
      </c>
      <c r="H35" s="4"/>
    </row>
    <row r="36" ht="19.5" customHeight="1">
      <c r="H36" s="4"/>
    </row>
    <row r="45" spans="1:8" ht="37.5" customHeight="1">
      <c r="A45" s="47"/>
      <c r="B45" s="48"/>
      <c r="C45" s="48"/>
      <c r="D45" s="49"/>
      <c r="H45" s="4"/>
    </row>
    <row r="46" spans="1:8" ht="37.5" customHeight="1">
      <c r="A46" s="47"/>
      <c r="B46" s="48"/>
      <c r="C46" s="48"/>
      <c r="D46" s="49"/>
      <c r="H46" s="4"/>
    </row>
    <row r="47" spans="1:8" ht="37.5" customHeight="1">
      <c r="A47" s="47"/>
      <c r="B47" s="48"/>
      <c r="C47" s="48"/>
      <c r="D47" s="49"/>
      <c r="H47" s="4"/>
    </row>
    <row r="48" spans="1:8" ht="37.5" customHeight="1">
      <c r="A48" s="47"/>
      <c r="B48" s="48"/>
      <c r="C48" s="48"/>
      <c r="D48" s="49"/>
      <c r="H48" s="4"/>
    </row>
    <row r="49" spans="1:8" ht="37.5" customHeight="1">
      <c r="A49" s="47"/>
      <c r="B49" s="48"/>
      <c r="C49" s="48"/>
      <c r="D49" s="49"/>
      <c r="H49" s="4"/>
    </row>
    <row r="50" spans="1:8" ht="37.5" customHeight="1">
      <c r="A50" s="47"/>
      <c r="B50" s="48"/>
      <c r="C50" s="48"/>
      <c r="D50" s="49"/>
      <c r="H50" s="4"/>
    </row>
    <row r="51" spans="1:8" ht="37.5" customHeight="1">
      <c r="A51" s="47"/>
      <c r="B51" s="48"/>
      <c r="C51" s="48"/>
      <c r="D51" s="49"/>
      <c r="H51" s="4"/>
    </row>
    <row r="52" spans="1:8" ht="37.5" customHeight="1">
      <c r="A52" s="47"/>
      <c r="B52" s="48"/>
      <c r="C52" s="48"/>
      <c r="D52" s="49"/>
      <c r="H52" s="4"/>
    </row>
    <row r="53" spans="1:8" ht="37.5" customHeight="1">
      <c r="A53" s="47"/>
      <c r="B53" s="48"/>
      <c r="C53" s="48"/>
      <c r="D53" s="49"/>
      <c r="H53" s="4"/>
    </row>
    <row r="54" spans="1:8" ht="37.5" customHeight="1">
      <c r="A54" s="47"/>
      <c r="B54" s="48"/>
      <c r="C54" s="48"/>
      <c r="D54" s="49"/>
      <c r="H54" s="4"/>
    </row>
    <row r="55" spans="1:8" ht="37.5" customHeight="1">
      <c r="A55" s="47"/>
      <c r="B55" s="48"/>
      <c r="C55" s="48"/>
      <c r="D55" s="49"/>
      <c r="H55" s="4"/>
    </row>
    <row r="56" spans="1:8" ht="37.5" customHeight="1">
      <c r="A56" s="47"/>
      <c r="B56" s="48"/>
      <c r="C56" s="48"/>
      <c r="D56" s="49"/>
      <c r="H56" s="4"/>
    </row>
    <row r="57" spans="1:8" ht="37.5" customHeight="1">
      <c r="A57" s="47"/>
      <c r="B57" s="48"/>
      <c r="C57" s="48"/>
      <c r="D57" s="49"/>
      <c r="H57" s="4"/>
    </row>
    <row r="58" spans="1:8" ht="37.5" customHeight="1">
      <c r="A58" s="47"/>
      <c r="B58" s="48"/>
      <c r="C58" s="48"/>
      <c r="D58" s="49"/>
      <c r="H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+'0204'!D35</f>
        <v>120500.58000000007</v>
      </c>
    </row>
    <row r="4" spans="1:4" ht="19.5" customHeight="1">
      <c r="A4" s="3" t="s">
        <v>2</v>
      </c>
      <c r="D4" s="5">
        <v>130587</v>
      </c>
    </row>
    <row r="5" spans="1:4" ht="19.5" customHeight="1">
      <c r="A5" s="3" t="s">
        <v>3</v>
      </c>
      <c r="D5" s="5">
        <f>650+2600</f>
        <v>3250</v>
      </c>
    </row>
    <row r="6" ht="19.5" customHeight="1">
      <c r="A6" s="3" t="s">
        <v>4</v>
      </c>
    </row>
    <row r="7" spans="1:6" ht="42" customHeight="1">
      <c r="A7" s="63" t="s">
        <v>8</v>
      </c>
      <c r="B7" s="63"/>
      <c r="C7" s="63"/>
      <c r="D7" s="63"/>
      <c r="F7" s="6"/>
    </row>
    <row r="8" spans="1:9" s="1" customFormat="1" ht="19.5" customHeight="1">
      <c r="A8" s="7" t="s">
        <v>17</v>
      </c>
      <c r="B8" s="8"/>
      <c r="C8" s="8" t="s">
        <v>18</v>
      </c>
      <c r="D8" s="9">
        <v>120</v>
      </c>
      <c r="E8" s="2"/>
      <c r="F8" s="10"/>
      <c r="I8" s="2"/>
    </row>
    <row r="9" spans="1:9" s="17" customFormat="1" ht="19.5" customHeight="1">
      <c r="A9" s="11"/>
      <c r="B9" s="12"/>
      <c r="C9" s="50"/>
      <c r="D9" s="51"/>
      <c r="E9" s="15"/>
      <c r="F9" s="16"/>
      <c r="I9" s="15"/>
    </row>
    <row r="10" spans="1:9" s="21" customFormat="1" ht="19.5" customHeight="1">
      <c r="A10" s="8"/>
      <c r="B10" s="8"/>
      <c r="C10" s="8"/>
      <c r="D10" s="52"/>
      <c r="E10" s="20"/>
      <c r="F10" s="20"/>
      <c r="I10" s="20"/>
    </row>
    <row r="11" spans="1:9" s="17" customFormat="1" ht="19.5" customHeight="1">
      <c r="A11" s="22"/>
      <c r="B11" s="23"/>
      <c r="C11" s="53"/>
      <c r="D11" s="54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120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254217.58000000007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+'0104'!D35</f>
        <v>145392.72999999998</v>
      </c>
    </row>
    <row r="4" spans="1:4" ht="19.5" customHeight="1">
      <c r="A4" s="3" t="s">
        <v>2</v>
      </c>
      <c r="D4" s="5">
        <f>7559846.42+420256.94+320436.41+16800</f>
        <v>8317339.7700000005</v>
      </c>
    </row>
    <row r="5" spans="1:4" ht="19.5" customHeight="1">
      <c r="A5" s="3" t="s">
        <v>3</v>
      </c>
      <c r="D5" s="5">
        <f>700+4350</f>
        <v>5050</v>
      </c>
    </row>
    <row r="6" spans="1:4" ht="19.5" customHeight="1">
      <c r="A6" s="3" t="s">
        <v>4</v>
      </c>
      <c r="D6" s="5">
        <f>20923.07+39695.32</f>
        <v>60618.39</v>
      </c>
    </row>
    <row r="7" spans="1:6" ht="42" customHeight="1">
      <c r="A7" s="63" t="s">
        <v>8</v>
      </c>
      <c r="B7" s="63"/>
      <c r="C7" s="63"/>
      <c r="D7" s="63"/>
      <c r="F7" s="6"/>
    </row>
    <row r="8" spans="1:9" s="1" customFormat="1" ht="19.5" customHeight="1">
      <c r="A8" s="7" t="s">
        <v>9</v>
      </c>
      <c r="B8" s="8"/>
      <c r="C8" s="8" t="s">
        <v>13</v>
      </c>
      <c r="D8" s="9">
        <f>7559846.42+39695.32+29942.15</f>
        <v>7629483.890000001</v>
      </c>
      <c r="E8" s="2"/>
      <c r="F8" s="10"/>
      <c r="I8" s="2"/>
    </row>
    <row r="9" spans="1:9" s="17" customFormat="1" ht="19.5" customHeight="1">
      <c r="A9" s="11" t="s">
        <v>10</v>
      </c>
      <c r="B9" s="12"/>
      <c r="C9" s="50" t="s">
        <v>14</v>
      </c>
      <c r="D9" s="51">
        <f>420256.94+20923.07</f>
        <v>441180.01</v>
      </c>
      <c r="E9" s="15"/>
      <c r="F9" s="16"/>
      <c r="I9" s="15"/>
    </row>
    <row r="10" spans="1:9" s="21" customFormat="1" ht="19.5" customHeight="1">
      <c r="A10" s="8" t="s">
        <v>11</v>
      </c>
      <c r="B10" s="8"/>
      <c r="C10" s="8" t="s">
        <v>15</v>
      </c>
      <c r="D10" s="52">
        <v>320436.41</v>
      </c>
      <c r="E10" s="20"/>
      <c r="F10" s="20"/>
      <c r="I10" s="20"/>
    </row>
    <row r="11" spans="1:9" s="17" customFormat="1" ht="19.5" customHeight="1">
      <c r="A11" s="22" t="s">
        <v>12</v>
      </c>
      <c r="B11" s="23"/>
      <c r="C11" s="53" t="s">
        <v>16</v>
      </c>
      <c r="D11" s="54">
        <v>16800</v>
      </c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8407900.31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120500.58000000007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3" sqref="D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+'[1]3103'!D35</f>
        <v>144542.72999999998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850</v>
      </c>
    </row>
    <row r="6" ht="19.5" customHeight="1">
      <c r="A6" s="3" t="s">
        <v>4</v>
      </c>
    </row>
    <row r="7" spans="1:6" ht="42" customHeight="1">
      <c r="A7" s="63" t="s">
        <v>5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18"/>
      <c r="B10" s="1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+D3+D5+D6-D33</f>
        <v>145392.72999999998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Q14" sqref="Q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+'2904'!D37</f>
        <v>121310.83</v>
      </c>
    </row>
    <row r="4" spans="1:4" ht="19.5" customHeight="1">
      <c r="A4" s="3" t="s">
        <v>2</v>
      </c>
      <c r="D4" s="5">
        <f>476166.65+23958.35</f>
        <v>500125</v>
      </c>
    </row>
    <row r="5" spans="1:4" ht="19.5" customHeight="1">
      <c r="A5" s="3" t="s">
        <v>3</v>
      </c>
      <c r="D5" s="5">
        <v>1050</v>
      </c>
    </row>
    <row r="6" ht="19.5" customHeight="1">
      <c r="A6" s="3" t="s">
        <v>4</v>
      </c>
    </row>
    <row r="7" spans="1:6" ht="42" customHeight="1">
      <c r="A7" s="63" t="s">
        <v>83</v>
      </c>
      <c r="B7" s="63"/>
      <c r="C7" s="63"/>
      <c r="D7" s="63"/>
      <c r="F7" s="6"/>
    </row>
    <row r="8" spans="1:9" s="1" customFormat="1" ht="19.5" customHeight="1">
      <c r="A8" s="7" t="s">
        <v>17</v>
      </c>
      <c r="B8" s="8"/>
      <c r="C8" s="8" t="s">
        <v>20</v>
      </c>
      <c r="D8" s="9">
        <f>+D9+D10</f>
        <v>180786.25</v>
      </c>
      <c r="E8" s="2"/>
      <c r="F8" s="10"/>
      <c r="I8" s="2"/>
    </row>
    <row r="9" spans="1:9" s="1" customFormat="1" ht="19.5" customHeight="1">
      <c r="A9" s="7"/>
      <c r="B9" s="8"/>
      <c r="C9" s="18" t="s">
        <v>27</v>
      </c>
      <c r="D9" s="28">
        <v>93306.25</v>
      </c>
      <c r="E9" s="2"/>
      <c r="F9" s="10"/>
      <c r="I9" s="2"/>
    </row>
    <row r="10" spans="1:6" ht="19.5" customHeight="1">
      <c r="A10" s="35"/>
      <c r="B10" s="18"/>
      <c r="C10" s="18" t="s">
        <v>26</v>
      </c>
      <c r="D10" s="28">
        <f>4800+8400+10800+10800+2400+11520+6000+10800+10800+11160</f>
        <v>87480</v>
      </c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</f>
        <v>180786.25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441699.57999999996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118840.83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2470</v>
      </c>
    </row>
    <row r="6" ht="19.5" customHeight="1">
      <c r="A6" s="3" t="s">
        <v>4</v>
      </c>
    </row>
    <row r="7" spans="1:6" ht="42" customHeight="1">
      <c r="A7" s="63" t="s">
        <v>84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121310.83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+'2704'!D37</f>
        <v>118040.83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800</v>
      </c>
    </row>
    <row r="6" ht="19.5" customHeight="1">
      <c r="A6" s="3" t="s">
        <v>4</v>
      </c>
    </row>
    <row r="7" spans="1:6" ht="42" customHeight="1">
      <c r="A7" s="63" t="s">
        <v>81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v>118040.83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3" sqref="D3: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+'2604'!D37</f>
        <v>56632.08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7500+1450</f>
        <v>8950</v>
      </c>
    </row>
    <row r="6" spans="1:4" ht="19.5" customHeight="1">
      <c r="A6" s="3" t="s">
        <v>4</v>
      </c>
      <c r="D6" s="5">
        <v>3547260.48</v>
      </c>
    </row>
    <row r="7" spans="1:6" ht="42" customHeight="1">
      <c r="A7" s="63" t="s">
        <v>82</v>
      </c>
      <c r="B7" s="63"/>
      <c r="C7" s="63"/>
      <c r="D7" s="63"/>
      <c r="F7" s="6"/>
    </row>
    <row r="8" spans="1:9" s="1" customFormat="1" ht="19.5" customHeight="1">
      <c r="A8" s="7" t="s">
        <v>61</v>
      </c>
      <c r="B8" s="8"/>
      <c r="C8" s="8" t="s">
        <v>80</v>
      </c>
      <c r="D8" s="9">
        <v>3547260.48</v>
      </c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3547260.48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v>118040.83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F8" sqref="F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+'2304'!D37</f>
        <v>49473.69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2850</v>
      </c>
    </row>
    <row r="6" spans="1:4" ht="19.5" customHeight="1">
      <c r="A6" s="3" t="s">
        <v>4</v>
      </c>
      <c r="D6" s="5">
        <v>4308.39</v>
      </c>
    </row>
    <row r="7" spans="1:6" ht="42" customHeight="1">
      <c r="A7" s="63" t="s">
        <v>79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56632.08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+'2204'!D37</f>
        <v>526563.51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700</v>
      </c>
    </row>
    <row r="6" ht="19.5" customHeight="1">
      <c r="A6" s="3" t="s">
        <v>4</v>
      </c>
    </row>
    <row r="7" spans="1:6" ht="42" customHeight="1">
      <c r="A7" s="63" t="s">
        <v>75</v>
      </c>
      <c r="B7" s="63"/>
      <c r="C7" s="63"/>
      <c r="D7" s="63"/>
      <c r="F7" s="6"/>
    </row>
    <row r="8" spans="1:9" s="1" customFormat="1" ht="19.5" customHeight="1">
      <c r="A8" s="7" t="s">
        <v>41</v>
      </c>
      <c r="B8" s="8"/>
      <c r="C8" s="8" t="s">
        <v>42</v>
      </c>
      <c r="D8" s="9">
        <f>+D9</f>
        <v>276030</v>
      </c>
      <c r="E8" s="2"/>
      <c r="F8" s="10"/>
      <c r="I8" s="2"/>
    </row>
    <row r="9" spans="1:9" s="1" customFormat="1" ht="19.5" customHeight="1">
      <c r="A9" s="7"/>
      <c r="B9" s="8"/>
      <c r="C9" s="18" t="s">
        <v>76</v>
      </c>
      <c r="D9" s="28">
        <v>276030</v>
      </c>
      <c r="E9" s="2"/>
      <c r="F9" s="10"/>
      <c r="I9" s="2"/>
    </row>
    <row r="10" spans="1:9" s="1" customFormat="1" ht="19.5" customHeight="1">
      <c r="A10" s="7" t="s">
        <v>17</v>
      </c>
      <c r="B10" s="8"/>
      <c r="C10" s="8" t="s">
        <v>20</v>
      </c>
      <c r="D10" s="9">
        <f>+D11+D12+D13+D14</f>
        <v>201759.82</v>
      </c>
      <c r="E10" s="2"/>
      <c r="F10" s="10"/>
      <c r="I10" s="2"/>
    </row>
    <row r="11" spans="1:9" s="21" customFormat="1" ht="19.5" customHeight="1">
      <c r="A11" s="35"/>
      <c r="B11" s="18"/>
      <c r="C11" s="26" t="s">
        <v>27</v>
      </c>
      <c r="D11" s="27">
        <v>83206.25</v>
      </c>
      <c r="E11" s="20"/>
      <c r="F11" s="29"/>
      <c r="I11" s="20"/>
    </row>
    <row r="12" spans="1:9" s="21" customFormat="1" ht="19.5" customHeight="1">
      <c r="A12" s="8"/>
      <c r="B12" s="8"/>
      <c r="C12" s="18" t="s">
        <v>77</v>
      </c>
      <c r="D12" s="28">
        <v>99600</v>
      </c>
      <c r="E12" s="20"/>
      <c r="F12" s="20"/>
      <c r="I12" s="20"/>
    </row>
    <row r="13" spans="1:9" s="17" customFormat="1" ht="19.5" customHeight="1">
      <c r="A13" s="7"/>
      <c r="B13" s="8"/>
      <c r="C13" s="26" t="s">
        <v>78</v>
      </c>
      <c r="D13" s="27">
        <f>2006+5192+3465</f>
        <v>10663</v>
      </c>
      <c r="F13" s="16"/>
      <c r="I13" s="15"/>
    </row>
    <row r="14" spans="1:9" s="17" customFormat="1" ht="19.5" customHeight="1">
      <c r="A14" s="8"/>
      <c r="B14" s="8"/>
      <c r="C14" s="26" t="s">
        <v>18</v>
      </c>
      <c r="D14" s="27">
        <f>7877.32+306.25+107</f>
        <v>8290.57</v>
      </c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477789.82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49473.69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A8" sqref="A8:D1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+'2104'!D37</f>
        <v>525663.51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63" t="s">
        <v>74</v>
      </c>
      <c r="B7" s="63"/>
      <c r="C7" s="63"/>
      <c r="D7" s="63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+D8+D15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526563.51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2021-04-02T06:43:22Z</dcterms:created>
  <dcterms:modified xsi:type="dcterms:W3CDTF">2021-05-07T10:42:11Z</dcterms:modified>
  <cp:category/>
  <cp:version/>
  <cp:contentType/>
  <cp:contentStatus/>
</cp:coreProperties>
</file>