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3"/>
  </bookViews>
  <sheets>
    <sheet name="2602" sheetId="1" r:id="rId1"/>
    <sheet name="2502" sheetId="2" r:id="rId2"/>
    <sheet name="2402" sheetId="3" r:id="rId3"/>
    <sheet name="2302" sheetId="4" r:id="rId4"/>
    <sheet name="2202" sheetId="5" r:id="rId5"/>
    <sheet name="1902" sheetId="6" r:id="rId6"/>
    <sheet name="1802" sheetId="7" r:id="rId7"/>
    <sheet name="1202 (2)" sheetId="8" r:id="rId8"/>
    <sheet name="1102 (2)" sheetId="9" r:id="rId9"/>
    <sheet name="1002 (2)" sheetId="10" r:id="rId10"/>
    <sheet name="0902 (2)" sheetId="11" r:id="rId11"/>
    <sheet name="0802 (2)" sheetId="12" r:id="rId12"/>
    <sheet name="0502 (2)" sheetId="13" r:id="rId13"/>
    <sheet name="040221 (2)" sheetId="14" r:id="rId14"/>
    <sheet name="0302 (2)" sheetId="15" r:id="rId15"/>
    <sheet name="0201 (2)" sheetId="16" r:id="rId16"/>
    <sheet name="0102 (2)" sheetId="17" r:id="rId17"/>
    <sheet name="1702" sheetId="18" r:id="rId18"/>
    <sheet name="1202" sheetId="19" r:id="rId19"/>
    <sheet name="1102" sheetId="20" r:id="rId20"/>
    <sheet name="1002" sheetId="21" r:id="rId21"/>
    <sheet name="0902" sheetId="22" r:id="rId22"/>
    <sheet name="0802" sheetId="23" r:id="rId23"/>
    <sheet name="0502" sheetId="24" r:id="rId24"/>
    <sheet name="040221" sheetId="25" r:id="rId25"/>
    <sheet name="0302" sheetId="26" r:id="rId26"/>
    <sheet name="0201" sheetId="27" r:id="rId27"/>
    <sheet name="0102" sheetId="28" r:id="rId28"/>
  </sheets>
  <externalReferences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<sst xmlns="http://schemas.openxmlformats.org/spreadsheetml/2006/main" count="345" uniqueCount="71">
  <si>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</si>
  <si>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</si>
  <si>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</si>
  <si>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</si>
  <si>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</si>
  <si>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29.01.2021.</t>
  </si>
  <si>
    <t>vodovod</t>
  </si>
  <si>
    <t>Ukupno izvrsena placanja</t>
  </si>
  <si>
    <t>Stanje na računu 840-729661-47</t>
  </si>
  <si>
    <t xml:space="preserve"> </t>
  </si>
  <si>
    <t>SPECIFIKACIJA IZVRŠENIH PLAĆANJA PO DOBAVLJAČIMA NA DAN  01.02.2021.</t>
  </si>
  <si>
    <t>06a</t>
  </si>
  <si>
    <t>05a</t>
  </si>
  <si>
    <t>plate pzz</t>
  </si>
  <si>
    <t>plate stomatologija</t>
  </si>
  <si>
    <t>091</t>
  </si>
  <si>
    <t>ministarstvo finansija</t>
  </si>
  <si>
    <t>SPECIFIKACIJA IZVRŠENIH PLAĆANJA PO DOBAVLJAČIMA NA DAN  02.02.2021.</t>
  </si>
  <si>
    <t>06b</t>
  </si>
  <si>
    <t>05b</t>
  </si>
  <si>
    <t>06i</t>
  </si>
  <si>
    <t>prevoz pzz</t>
  </si>
  <si>
    <t>prevoz stomatologija</t>
  </si>
  <si>
    <t>invalidi</t>
  </si>
  <si>
    <t>06e</t>
  </si>
  <si>
    <t>materijalni troskovi</t>
  </si>
  <si>
    <t>dunav osiguranje</t>
  </si>
  <si>
    <t>SPECIFIKACIJA IZVRŠENIH PLAĆANJA PO DOBAVLJAČIMA NA DAN  04.02.2021.</t>
  </si>
  <si>
    <t>pacijenti</t>
  </si>
  <si>
    <t xml:space="preserve">materijalni </t>
  </si>
  <si>
    <t>SPECIFIKACIJA IZVRŠENIH PLAĆANJA PO DOBAVLJAČIMA NA DAN  05.02.2021.</t>
  </si>
  <si>
    <t>SPECIFIKACIJA IZVRŠENIH PLAĆANJA PO DOBAVLJAČIMA NA DAN  08.02.2021.</t>
  </si>
  <si>
    <t>SPECIFIKACIJA IZVRŠENIH PLAĆANJA PO DOBAVLJAČIMA NA DAN  09.02.2021.</t>
  </si>
  <si>
    <t>SPECIFIKACIJA IZVRŠENIH PLAĆANJA PO DOBAVLJAČIMA NA DAN  10.02.2021.</t>
  </si>
  <si>
    <t>SPECIFIKACIJA IZVRŠENIH PLAĆANJA PO DOBAVLJAČIMA NA DAN  12.02.2021.</t>
  </si>
  <si>
    <t>SPECIFIKACIJA IZVRŠENIH PLAĆANJA PO DOBAVLJAČIMA NA DAN  17.02.2021.</t>
  </si>
  <si>
    <t>SPECIFIKACIJA IZVRŠENIH PLAĆANJA PO DOBAVLJAČIMA NA DAN  11.02.2021.</t>
  </si>
  <si>
    <t>SPECIFIKACIJA IZVRŠENIH PLAĆANJA PO DOBAVLJAČIMA NA DAN  18.02.2021.</t>
  </si>
  <si>
    <t>materijalni</t>
  </si>
  <si>
    <t>tehnicki pregled</t>
  </si>
  <si>
    <t>bit total</t>
  </si>
  <si>
    <t>ptt</t>
  </si>
  <si>
    <t>telekom</t>
  </si>
  <si>
    <t>komunalac dm</t>
  </si>
  <si>
    <t>javno stambeno</t>
  </si>
  <si>
    <t>plata pzz</t>
  </si>
  <si>
    <t>plata stomatologija</t>
  </si>
  <si>
    <t>dnevnice</t>
  </si>
  <si>
    <t>otpremnina</t>
  </si>
  <si>
    <t>06t</t>
  </si>
  <si>
    <t>SPECIFIKACIJA IZVRŠENIH PLAĆANJA PO DOBAVLJAČIMA NA DAN  19.02.2021.</t>
  </si>
  <si>
    <t>sanitetski</t>
  </si>
  <si>
    <t>sinofarm</t>
  </si>
  <si>
    <t>ms globalmedic</t>
  </si>
  <si>
    <t>promedia</t>
  </si>
  <si>
    <t>farmalogist</t>
  </si>
  <si>
    <t>grosis</t>
  </si>
  <si>
    <t>veltas</t>
  </si>
  <si>
    <t>neomedica</t>
  </si>
  <si>
    <t>medinic</t>
  </si>
  <si>
    <t>06c</t>
  </si>
  <si>
    <t>energenti</t>
  </si>
  <si>
    <t>jkp</t>
  </si>
  <si>
    <t>nis</t>
  </si>
  <si>
    <t>o64</t>
  </si>
  <si>
    <t>SPECIFIKACIJA IZVRŠENIH PLAĆANJA PO DOBAVLJAČIMA NA DAN  22.02.2021.</t>
  </si>
  <si>
    <t>minisarstvo finansija</t>
  </si>
  <si>
    <t>orion</t>
  </si>
  <si>
    <t>SPECIFIKACIJA IZVRŠENIH PLAĆANJA PO DOBAVLJAČIMA NA DAN  24.02.2021.</t>
  </si>
  <si>
    <t>SPECIFIKACIJA IZVRŠENIH PLAĆANJA PO DOBAVLJAČIMA NA DAN  23.02.2021.</t>
  </si>
  <si>
    <t>plata lokalna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</si>
</sst>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4" fontId="4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5" fillId="0" borderId="11" xfId="0" applyFont="1" applyBorder="1" applyAlignment="1">
      <alignment wrapText="1"/>
    </xf>
    <xf numFmtId="4" fontId="45" fillId="0" borderId="11" xfId="0" applyNumberFormat="1" applyFont="1" applyBorder="1" applyAlignment="1">
      <alignment horizontal="right" wrapText="1"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u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01"/>
      <sheetName val="2901"/>
      <sheetName val="2802"/>
      <sheetName val="2701"/>
      <sheetName val="2601"/>
      <sheetName val="2301"/>
      <sheetName val="2201"/>
      <sheetName val="2101"/>
      <sheetName val="2001"/>
      <sheetName val="1901"/>
      <sheetName val="1802"/>
      <sheetName val="1501"/>
      <sheetName val="1401"/>
      <sheetName val="1301"/>
      <sheetName val="1201"/>
      <sheetName val="1101"/>
      <sheetName val="0801"/>
      <sheetName val="0601"/>
      <sheetName val="0501"/>
      <sheetName val="0401"/>
    </sheetNames>
    <sheetDataSet>
      <sheetData sheetId="1">
        <row r="36">
          <cell r="F36">
            <v>350580.02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9" sqref="F9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+'2502'!F36</f>
        <v>720588.0400000002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700</v>
      </c>
    </row>
    <row r="6" spans="3:6" ht="19.5" customHeight="1">
      <c r="C6" s="3" t="s">
        <v>4</v>
      </c>
      <c r="F6" s="5">
        <f>3902174.76+18125</f>
        <v>3920299.76</v>
      </c>
    </row>
    <row r="7" spans="3:8" ht="42" customHeight="1">
      <c r="C7" s="47" t="s">
        <v>68</v>
      </c>
      <c r="D7" s="47"/>
      <c r="E7" s="47"/>
      <c r="F7" s="47"/>
      <c r="H7" s="6"/>
    </row>
    <row r="8" spans="3:11" ht="19.5" customHeight="1">
      <c r="C8" s="30" t="s">
        <v>11</v>
      </c>
      <c r="D8" s="7"/>
      <c r="E8" s="7" t="s">
        <v>70</v>
      </c>
      <c r="F8" s="8">
        <v>3902174.76</v>
      </c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23" customFormat="1" ht="19.5" customHeight="1">
      <c r="C10" s="36"/>
      <c r="D10" s="37"/>
      <c r="E10" s="31"/>
      <c r="F10" s="32"/>
      <c r="G10" s="25"/>
      <c r="H10" s="24"/>
      <c r="K10" s="25"/>
    </row>
    <row r="11" spans="3:11" s="23" customFormat="1" ht="19.5" customHeight="1">
      <c r="C11" s="36"/>
      <c r="D11" s="37"/>
      <c r="E11" s="31"/>
      <c r="F11" s="32"/>
      <c r="G11" s="25"/>
      <c r="H11" s="25"/>
      <c r="K11" s="25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31"/>
      <c r="F17" s="32"/>
      <c r="K17" s="2"/>
    </row>
    <row r="18" spans="3:6" ht="19.5" customHeight="1">
      <c r="C18" s="9"/>
      <c r="D18" s="10"/>
      <c r="E18" s="11"/>
      <c r="F18" s="12"/>
    </row>
    <row r="19" spans="3:6" ht="19.5" customHeight="1">
      <c r="C19" s="9"/>
      <c r="D19" s="10"/>
      <c r="E19" s="33"/>
      <c r="F19" s="34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+F8+F10+F11</f>
        <v>3902174.76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739413.04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+'0902 (2)'!F36</f>
        <v>287637.3499999998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3800</v>
      </c>
    </row>
    <row r="6" ht="19.5" customHeight="1">
      <c r="C6" s="3" t="s">
        <v>4</v>
      </c>
    </row>
    <row r="7" spans="3:8" ht="42" customHeight="1">
      <c r="C7" s="47" t="s">
        <v>32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291437.3499999998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+'0802 (2)'!F36</f>
        <v>275737.3499999998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11900</v>
      </c>
    </row>
    <row r="6" ht="19.5" customHeight="1">
      <c r="C6" s="3" t="s">
        <v>4</v>
      </c>
    </row>
    <row r="7" spans="3:8" ht="42" customHeight="1">
      <c r="C7" s="47" t="s">
        <v>31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287637.3499999998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+'0502 (2)'!F36</f>
        <v>275387.3499999998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350</v>
      </c>
    </row>
    <row r="6" ht="19.5" customHeight="1">
      <c r="C6" s="3" t="s">
        <v>4</v>
      </c>
    </row>
    <row r="7" spans="3:8" ht="42" customHeight="1">
      <c r="C7" s="47" t="s">
        <v>30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275737.3499999998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+'040221 (2)'!F36</f>
        <v>283830.5999999998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750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29</v>
      </c>
      <c r="F8" s="8"/>
      <c r="G8" s="5"/>
      <c r="H8" s="6"/>
      <c r="K8" s="2"/>
    </row>
    <row r="9" spans="3:11" s="13" customFormat="1" ht="19.5" customHeight="1">
      <c r="C9" s="9"/>
      <c r="D9" s="10"/>
      <c r="E9" s="11" t="s">
        <v>16</v>
      </c>
      <c r="F9" s="12">
        <v>107</v>
      </c>
      <c r="H9" s="14"/>
      <c r="K9" s="14"/>
    </row>
    <row r="10" spans="3:11" s="19" customFormat="1" ht="19.5" customHeight="1">
      <c r="C10" s="15"/>
      <c r="D10" s="16"/>
      <c r="E10" s="11" t="s">
        <v>28</v>
      </c>
      <c r="F10" s="12">
        <f>884.85+4147+2284.4</f>
        <v>7316.25</v>
      </c>
      <c r="G10" s="17"/>
      <c r="H10" s="18"/>
      <c r="K10" s="17"/>
    </row>
    <row r="11" spans="3:11" s="19" customFormat="1" ht="19.5" customHeight="1">
      <c r="C11" s="15"/>
      <c r="D11" s="16"/>
      <c r="E11" s="11" t="s">
        <v>26</v>
      </c>
      <c r="F11" s="12">
        <v>1770</v>
      </c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9193.25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275387.3499999998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+'0302 (2)'!F36</f>
        <v>308687.7599999998</v>
      </c>
    </row>
    <row r="4" spans="3:6" ht="19.5" customHeight="1">
      <c r="C4" s="3" t="s">
        <v>2</v>
      </c>
      <c r="F4" s="5">
        <f>334786.27+16063+126301.5</f>
        <v>477150.77</v>
      </c>
    </row>
    <row r="5" spans="3:6" ht="19.5" customHeight="1">
      <c r="C5" s="3" t="s">
        <v>3</v>
      </c>
      <c r="F5" s="5">
        <f>1100+5450</f>
        <v>6550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18</v>
      </c>
      <c r="D8" s="7"/>
      <c r="E8" s="7" t="s">
        <v>21</v>
      </c>
      <c r="F8" s="8">
        <v>334786.27</v>
      </c>
      <c r="G8" s="5"/>
      <c r="H8" s="6"/>
      <c r="K8" s="2"/>
    </row>
    <row r="9" spans="3:11" s="13" customFormat="1" ht="19.5" customHeight="1">
      <c r="C9" s="9" t="s">
        <v>19</v>
      </c>
      <c r="D9" s="10"/>
      <c r="E9" s="11" t="s">
        <v>22</v>
      </c>
      <c r="F9" s="12">
        <v>16063</v>
      </c>
      <c r="H9" s="14"/>
      <c r="K9" s="14"/>
    </row>
    <row r="10" spans="3:11" s="19" customFormat="1" ht="19.5" customHeight="1">
      <c r="C10" s="15" t="s">
        <v>20</v>
      </c>
      <c r="D10" s="16"/>
      <c r="E10" s="11" t="s">
        <v>23</v>
      </c>
      <c r="F10" s="12">
        <v>126301.5</v>
      </c>
      <c r="G10" s="17"/>
      <c r="H10" s="18"/>
      <c r="K10" s="17"/>
    </row>
    <row r="11" spans="3:11" s="19" customFormat="1" ht="19.5" customHeight="1">
      <c r="C11" s="15" t="s">
        <v>24</v>
      </c>
      <c r="D11" s="16"/>
      <c r="E11" s="11" t="s">
        <v>25</v>
      </c>
      <c r="F11" s="12">
        <f>+F12</f>
        <v>31407.16</v>
      </c>
      <c r="G11" s="17"/>
      <c r="H11" s="17"/>
      <c r="K11" s="17"/>
    </row>
    <row r="12" spans="3:11" s="23" customFormat="1" ht="19.5" customHeight="1">
      <c r="C12" s="20"/>
      <c r="D12" s="20"/>
      <c r="E12" s="21" t="s">
        <v>26</v>
      </c>
      <c r="F12" s="22">
        <v>31407.16</v>
      </c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508557.93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283830.5999999998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+'0201 (2)'!F36</f>
        <v>308187.7599999998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500</v>
      </c>
    </row>
    <row r="6" ht="19.5" customHeight="1">
      <c r="C6" s="3" t="s">
        <v>4</v>
      </c>
    </row>
    <row r="7" spans="3:8" ht="42" customHeight="1">
      <c r="C7" s="47" t="s">
        <v>17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308687.7599999998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+'0102 (2)'!F36</f>
        <v>306830.02</v>
      </c>
    </row>
    <row r="4" spans="3:6" ht="19.5" customHeight="1">
      <c r="C4" s="3" t="s">
        <v>2</v>
      </c>
      <c r="F4" s="5">
        <f>405520.26+7357272.67</f>
        <v>7762792.93</v>
      </c>
    </row>
    <row r="5" spans="3:6" ht="19.5" customHeight="1">
      <c r="C5" s="3" t="s">
        <v>3</v>
      </c>
      <c r="F5" s="5">
        <f>200+3850</f>
        <v>4050</v>
      </c>
    </row>
    <row r="6" spans="3:6" ht="19.5" customHeight="1">
      <c r="C6" s="3" t="s">
        <v>4</v>
      </c>
      <c r="F6" s="5">
        <v>62769.21</v>
      </c>
    </row>
    <row r="7" spans="3:8" ht="42" customHeight="1">
      <c r="C7" s="47" t="s">
        <v>10</v>
      </c>
      <c r="D7" s="47"/>
      <c r="E7" s="47"/>
      <c r="F7" s="47"/>
      <c r="H7" s="6"/>
    </row>
    <row r="8" spans="3:11" ht="19.5" customHeight="1">
      <c r="C8" s="7" t="s">
        <v>11</v>
      </c>
      <c r="D8" s="7"/>
      <c r="E8" s="7" t="s">
        <v>13</v>
      </c>
      <c r="F8" s="8">
        <f>62769.21+7357272.67-7</f>
        <v>7420034.88</v>
      </c>
      <c r="G8" s="5"/>
      <c r="H8" s="6"/>
      <c r="K8" s="2"/>
    </row>
    <row r="9" spans="3:11" s="13" customFormat="1" ht="19.5" customHeight="1">
      <c r="C9" s="9" t="s">
        <v>12</v>
      </c>
      <c r="D9" s="10"/>
      <c r="E9" s="11" t="s">
        <v>14</v>
      </c>
      <c r="F9" s="12">
        <v>405520.26</v>
      </c>
      <c r="H9" s="14"/>
      <c r="K9" s="14"/>
    </row>
    <row r="10" spans="3:11" s="19" customFormat="1" ht="19.5" customHeight="1">
      <c r="C10" s="15" t="s">
        <v>15</v>
      </c>
      <c r="D10" s="16"/>
      <c r="E10" s="11" t="s">
        <v>16</v>
      </c>
      <c r="F10" s="12">
        <f>10+95+228.25+199.98+2166.03</f>
        <v>2699.26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7828254.399999999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308187.7599999998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+'[1]2901'!F36</f>
        <v>350580.02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5400+850</f>
        <v>6250</v>
      </c>
    </row>
    <row r="6" ht="19.5" customHeight="1">
      <c r="C6" s="3" t="s">
        <v>4</v>
      </c>
    </row>
    <row r="7" spans="3:8" ht="42" customHeight="1">
      <c r="C7" s="47" t="s">
        <v>5</v>
      </c>
      <c r="D7" s="47"/>
      <c r="E7" s="47"/>
      <c r="F7" s="47"/>
      <c r="H7" s="6"/>
    </row>
    <row r="8" spans="3:11" ht="19.5" customHeight="1">
      <c r="C8" s="7">
        <v>91</v>
      </c>
      <c r="D8" s="7"/>
      <c r="E8" s="7" t="s">
        <v>6</v>
      </c>
      <c r="F8" s="8">
        <v>50000</v>
      </c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50000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+F3+F5+F6-F34</f>
        <v>306830.02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+'1202'!F36</f>
        <v>630008.8799999999</v>
      </c>
    </row>
    <row r="4" spans="3:6" ht="19.5" customHeight="1">
      <c r="C4" s="3" t="s">
        <v>2</v>
      </c>
      <c r="F4" s="5">
        <f>299624+476166.67+23958.33</f>
        <v>799748.9999999999</v>
      </c>
    </row>
    <row r="5" spans="3:6" ht="19.5" customHeight="1">
      <c r="C5" s="3" t="s">
        <v>3</v>
      </c>
      <c r="F5" s="5">
        <v>900</v>
      </c>
    </row>
    <row r="6" ht="19.5" customHeight="1">
      <c r="C6" s="3" t="s">
        <v>4</v>
      </c>
    </row>
    <row r="7" spans="3:8" ht="42" customHeight="1">
      <c r="C7" s="47" t="s">
        <v>34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1430657.88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+'1102'!F36</f>
        <v>299887.3499999998</v>
      </c>
    </row>
    <row r="4" spans="3:6" ht="19.5" customHeight="1">
      <c r="C4" s="3" t="s">
        <v>2</v>
      </c>
      <c r="F4" s="5">
        <f>1560+345400+20500</f>
        <v>367460</v>
      </c>
    </row>
    <row r="5" spans="3:6" ht="19.5" customHeight="1">
      <c r="C5" s="3" t="s">
        <v>3</v>
      </c>
      <c r="F5" s="5">
        <f>250+600</f>
        <v>850</v>
      </c>
    </row>
    <row r="6" ht="19.5" customHeight="1">
      <c r="C6" s="3" t="s">
        <v>4</v>
      </c>
    </row>
    <row r="7" spans="3:8" ht="42" customHeight="1">
      <c r="C7" s="47" t="s">
        <v>33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25</v>
      </c>
      <c r="F8" s="8">
        <f>+F9+F10</f>
        <v>38188.47</v>
      </c>
      <c r="G8" s="5"/>
      <c r="H8" s="6"/>
      <c r="K8" s="2"/>
    </row>
    <row r="9" spans="3:11" s="13" customFormat="1" ht="19.5" customHeight="1">
      <c r="C9" s="9"/>
      <c r="D9" s="10"/>
      <c r="E9" s="11" t="s">
        <v>26</v>
      </c>
      <c r="F9" s="12">
        <f>236+520+2218+1093+2290+236+660+5192+3713+3398+9600</f>
        <v>29156</v>
      </c>
      <c r="H9" s="14"/>
      <c r="K9" s="14"/>
    </row>
    <row r="10" spans="3:11" s="19" customFormat="1" ht="19.5" customHeight="1">
      <c r="C10" s="15"/>
      <c r="D10" s="16"/>
      <c r="E10" s="11" t="s">
        <v>16</v>
      </c>
      <c r="F10" s="12">
        <f>107+8496.97+321.5+107</f>
        <v>9032.47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38188.47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630008.8799999999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22">
      <selection activeCell="C8" sqref="C8:F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+'2402'!F36</f>
        <v>719038.0400000002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1550</v>
      </c>
    </row>
    <row r="6" ht="19.5" customHeight="1">
      <c r="C6" s="3" t="s">
        <v>4</v>
      </c>
    </row>
    <row r="7" spans="3:8" ht="42" customHeight="1">
      <c r="C7" s="47" t="s">
        <v>68</v>
      </c>
      <c r="D7" s="47"/>
      <c r="E7" s="47"/>
      <c r="F7" s="47"/>
      <c r="H7" s="6"/>
    </row>
    <row r="8" spans="3:11" ht="19.5" customHeight="1">
      <c r="C8" s="30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23" customFormat="1" ht="19.5" customHeight="1">
      <c r="C10" s="36"/>
      <c r="D10" s="37"/>
      <c r="E10" s="31"/>
      <c r="F10" s="32"/>
      <c r="G10" s="25"/>
      <c r="H10" s="24"/>
      <c r="K10" s="25"/>
    </row>
    <row r="11" spans="3:11" s="23" customFormat="1" ht="19.5" customHeight="1">
      <c r="C11" s="36"/>
      <c r="D11" s="37"/>
      <c r="E11" s="31"/>
      <c r="F11" s="32"/>
      <c r="G11" s="25"/>
      <c r="H11" s="25"/>
      <c r="K11" s="25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31"/>
      <c r="F17" s="32"/>
      <c r="K17" s="2"/>
    </row>
    <row r="18" spans="3:6" ht="19.5" customHeight="1">
      <c r="C18" s="9"/>
      <c r="D18" s="10"/>
      <c r="E18" s="11"/>
      <c r="F18" s="12"/>
    </row>
    <row r="19" spans="3:6" ht="19.5" customHeight="1">
      <c r="C19" s="9"/>
      <c r="D19" s="10"/>
      <c r="E19" s="33"/>
      <c r="F19" s="34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720588.0400000002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+'1002'!F36</f>
        <v>291437.3499999998</v>
      </c>
    </row>
    <row r="4" ht="19.5" customHeight="1">
      <c r="C4" s="3" t="s">
        <v>2</v>
      </c>
    </row>
    <row r="5" spans="3:7" ht="19.5" customHeight="1">
      <c r="C5" s="3" t="s">
        <v>3</v>
      </c>
      <c r="F5" s="5">
        <v>8450</v>
      </c>
      <c r="G5" s="5"/>
    </row>
    <row r="6" ht="19.5" customHeight="1">
      <c r="C6" s="3" t="s">
        <v>4</v>
      </c>
    </row>
    <row r="7" spans="3:8" ht="42" customHeight="1">
      <c r="C7" s="47" t="s">
        <v>33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299887.3499999998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+'0902'!F36</f>
        <v>287637.3499999998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3800</v>
      </c>
    </row>
    <row r="6" ht="19.5" customHeight="1">
      <c r="C6" s="3" t="s">
        <v>4</v>
      </c>
    </row>
    <row r="7" spans="3:8" ht="42" customHeight="1">
      <c r="C7" s="47" t="s">
        <v>32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291437.3499999998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+'0802'!F36</f>
        <v>275737.3499999998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11900</v>
      </c>
    </row>
    <row r="6" ht="19.5" customHeight="1">
      <c r="C6" s="3" t="s">
        <v>4</v>
      </c>
    </row>
    <row r="7" spans="3:8" ht="42" customHeight="1">
      <c r="C7" s="47" t="s">
        <v>31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287637.3499999998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+'0502'!F36</f>
        <v>275387.3499999998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350</v>
      </c>
    </row>
    <row r="6" ht="19.5" customHeight="1">
      <c r="C6" s="3" t="s">
        <v>4</v>
      </c>
    </row>
    <row r="7" spans="3:8" ht="42" customHeight="1">
      <c r="C7" s="47" t="s">
        <v>30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275737.3499999998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+'040221'!F36</f>
        <v>283830.5999999998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750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29</v>
      </c>
      <c r="F8" s="8"/>
      <c r="G8" s="5"/>
      <c r="H8" s="6"/>
      <c r="K8" s="2"/>
    </row>
    <row r="9" spans="3:11" s="13" customFormat="1" ht="19.5" customHeight="1">
      <c r="C9" s="9"/>
      <c r="D9" s="10"/>
      <c r="E9" s="11" t="s">
        <v>16</v>
      </c>
      <c r="F9" s="12">
        <v>107</v>
      </c>
      <c r="H9" s="14"/>
      <c r="K9" s="14"/>
    </row>
    <row r="10" spans="3:11" s="19" customFormat="1" ht="19.5" customHeight="1">
      <c r="C10" s="15"/>
      <c r="D10" s="16"/>
      <c r="E10" s="11" t="s">
        <v>28</v>
      </c>
      <c r="F10" s="12">
        <f>884.85+4147+2284.4</f>
        <v>7316.25</v>
      </c>
      <c r="G10" s="17"/>
      <c r="H10" s="18"/>
      <c r="K10" s="17"/>
    </row>
    <row r="11" spans="3:11" s="19" customFormat="1" ht="19.5" customHeight="1">
      <c r="C11" s="15"/>
      <c r="D11" s="16"/>
      <c r="E11" s="11" t="s">
        <v>26</v>
      </c>
      <c r="F11" s="12">
        <v>1770</v>
      </c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9193.25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275387.3499999998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+'0302'!F36</f>
        <v>308687.7599999998</v>
      </c>
    </row>
    <row r="4" spans="3:6" ht="19.5" customHeight="1">
      <c r="C4" s="3" t="s">
        <v>2</v>
      </c>
      <c r="F4" s="5">
        <f>334786.27+16063+126301.5</f>
        <v>477150.77</v>
      </c>
    </row>
    <row r="5" spans="3:6" ht="19.5" customHeight="1">
      <c r="C5" s="3" t="s">
        <v>3</v>
      </c>
      <c r="F5" s="5">
        <f>1100+5450</f>
        <v>6550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18</v>
      </c>
      <c r="D8" s="7"/>
      <c r="E8" s="7" t="s">
        <v>21</v>
      </c>
      <c r="F8" s="8">
        <v>334786.27</v>
      </c>
      <c r="G8" s="5"/>
      <c r="H8" s="6"/>
      <c r="K8" s="2"/>
    </row>
    <row r="9" spans="3:11" s="13" customFormat="1" ht="19.5" customHeight="1">
      <c r="C9" s="9" t="s">
        <v>19</v>
      </c>
      <c r="D9" s="10"/>
      <c r="E9" s="11" t="s">
        <v>22</v>
      </c>
      <c r="F9" s="12">
        <v>16063</v>
      </c>
      <c r="H9" s="14"/>
      <c r="K9" s="14"/>
    </row>
    <row r="10" spans="3:11" s="19" customFormat="1" ht="19.5" customHeight="1">
      <c r="C10" s="15" t="s">
        <v>20</v>
      </c>
      <c r="D10" s="16"/>
      <c r="E10" s="11" t="s">
        <v>23</v>
      </c>
      <c r="F10" s="12">
        <v>126301.5</v>
      </c>
      <c r="G10" s="17"/>
      <c r="H10" s="18"/>
      <c r="K10" s="17"/>
    </row>
    <row r="11" spans="3:11" s="19" customFormat="1" ht="19.5" customHeight="1">
      <c r="C11" s="15" t="s">
        <v>24</v>
      </c>
      <c r="D11" s="16"/>
      <c r="E11" s="11" t="s">
        <v>25</v>
      </c>
      <c r="F11" s="12">
        <f>+F12</f>
        <v>31407.16</v>
      </c>
      <c r="G11" s="17"/>
      <c r="H11" s="17"/>
      <c r="K11" s="17"/>
    </row>
    <row r="12" spans="3:11" s="23" customFormat="1" ht="19.5" customHeight="1">
      <c r="C12" s="20"/>
      <c r="D12" s="20"/>
      <c r="E12" s="21" t="s">
        <v>26</v>
      </c>
      <c r="F12" s="22">
        <v>31407.16</v>
      </c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508557.93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283830.5999999998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+'0201'!F36</f>
        <v>308187.7599999998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500</v>
      </c>
    </row>
    <row r="6" ht="19.5" customHeight="1">
      <c r="C6" s="3" t="s">
        <v>4</v>
      </c>
    </row>
    <row r="7" spans="3:8" ht="42" customHeight="1">
      <c r="C7" s="47" t="s">
        <v>17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308687.7599999998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+'0102'!F36</f>
        <v>306830.02</v>
      </c>
    </row>
    <row r="4" spans="3:6" ht="19.5" customHeight="1">
      <c r="C4" s="3" t="s">
        <v>2</v>
      </c>
      <c r="F4" s="5">
        <f>405520.26+7357272.67</f>
        <v>7762792.93</v>
      </c>
    </row>
    <row r="5" spans="3:6" ht="19.5" customHeight="1">
      <c r="C5" s="3" t="s">
        <v>3</v>
      </c>
      <c r="F5" s="5">
        <f>200+3850</f>
        <v>4050</v>
      </c>
    </row>
    <row r="6" spans="3:6" ht="19.5" customHeight="1">
      <c r="C6" s="3" t="s">
        <v>4</v>
      </c>
      <c r="F6" s="5">
        <v>62769.21</v>
      </c>
    </row>
    <row r="7" spans="3:8" ht="42" customHeight="1">
      <c r="C7" s="47" t="s">
        <v>10</v>
      </c>
      <c r="D7" s="47"/>
      <c r="E7" s="47"/>
      <c r="F7" s="47"/>
      <c r="H7" s="6"/>
    </row>
    <row r="8" spans="3:11" ht="19.5" customHeight="1">
      <c r="C8" s="7" t="s">
        <v>11</v>
      </c>
      <c r="D8" s="7"/>
      <c r="E8" s="7" t="s">
        <v>13</v>
      </c>
      <c r="F8" s="8">
        <f>62769.21+7357272.67-7</f>
        <v>7420034.88</v>
      </c>
      <c r="G8" s="5"/>
      <c r="H8" s="6"/>
      <c r="K8" s="2"/>
    </row>
    <row r="9" spans="3:11" s="13" customFormat="1" ht="19.5" customHeight="1">
      <c r="C9" s="9" t="s">
        <v>12</v>
      </c>
      <c r="D9" s="10"/>
      <c r="E9" s="11" t="s">
        <v>14</v>
      </c>
      <c r="F9" s="12">
        <v>405520.26</v>
      </c>
      <c r="H9" s="14"/>
      <c r="K9" s="14"/>
    </row>
    <row r="10" spans="3:11" s="19" customFormat="1" ht="19.5" customHeight="1">
      <c r="C10" s="15" t="s">
        <v>15</v>
      </c>
      <c r="D10" s="16"/>
      <c r="E10" s="11" t="s">
        <v>16</v>
      </c>
      <c r="F10" s="12">
        <f>10+95+228.25+199.98+2166.03</f>
        <v>2699.26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7828254.399999999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308187.7599999998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+'[1]2901'!F36</f>
        <v>350580.02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5400+850</f>
        <v>6250</v>
      </c>
    </row>
    <row r="6" ht="19.5" customHeight="1">
      <c r="C6" s="3" t="s">
        <v>4</v>
      </c>
    </row>
    <row r="7" spans="3:8" ht="42" customHeight="1">
      <c r="C7" s="47" t="s">
        <v>5</v>
      </c>
      <c r="D7" s="47"/>
      <c r="E7" s="47"/>
      <c r="F7" s="47"/>
      <c r="H7" s="6"/>
    </row>
    <row r="8" spans="3:11" ht="19.5" customHeight="1">
      <c r="C8" s="7">
        <v>91</v>
      </c>
      <c r="D8" s="7"/>
      <c r="E8" s="7" t="s">
        <v>6</v>
      </c>
      <c r="F8" s="8">
        <v>50000</v>
      </c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50000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+F3+F5+F6-F34</f>
        <v>306830.02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+'2302'!F36</f>
        <v>716355.2300000001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1150+2500</f>
        <v>3650</v>
      </c>
    </row>
    <row r="6" ht="19.5" customHeight="1">
      <c r="C6" s="3" t="s">
        <v>4</v>
      </c>
    </row>
    <row r="7" spans="3:8" ht="42" customHeight="1">
      <c r="C7" s="47" t="s">
        <v>69</v>
      </c>
      <c r="D7" s="47"/>
      <c r="E7" s="47"/>
      <c r="F7" s="47"/>
      <c r="H7" s="6"/>
    </row>
    <row r="8" spans="3:11" ht="19.5" customHeight="1">
      <c r="C8" s="30" t="s">
        <v>24</v>
      </c>
      <c r="D8" s="7"/>
      <c r="E8" s="7" t="s">
        <v>38</v>
      </c>
      <c r="F8" s="8">
        <f>+F9</f>
        <v>960</v>
      </c>
      <c r="G8" s="5"/>
      <c r="H8" s="6"/>
      <c r="K8" s="2"/>
    </row>
    <row r="9" spans="3:11" s="13" customFormat="1" ht="19.5" customHeight="1">
      <c r="C9" s="9"/>
      <c r="D9" s="10"/>
      <c r="E9" s="11" t="s">
        <v>67</v>
      </c>
      <c r="F9" s="12">
        <v>960</v>
      </c>
      <c r="H9" s="14"/>
      <c r="K9" s="14"/>
    </row>
    <row r="10" spans="3:11" s="23" customFormat="1" ht="19.5" customHeight="1">
      <c r="C10" s="36" t="s">
        <v>11</v>
      </c>
      <c r="D10" s="37"/>
      <c r="E10" s="31" t="s">
        <v>13</v>
      </c>
      <c r="F10" s="32">
        <v>6.99</v>
      </c>
      <c r="G10" s="25"/>
      <c r="H10" s="24"/>
      <c r="K10" s="25"/>
    </row>
    <row r="11" spans="3:11" s="23" customFormat="1" ht="19.5" customHeight="1">
      <c r="C11" s="36" t="s">
        <v>60</v>
      </c>
      <c r="D11" s="37"/>
      <c r="E11" s="31" t="s">
        <v>61</v>
      </c>
      <c r="F11" s="32">
        <v>0.2</v>
      </c>
      <c r="G11" s="25"/>
      <c r="H11" s="25"/>
      <c r="K11" s="25"/>
    </row>
    <row r="12" spans="3:11" s="23" customFormat="1" ht="19.5" customHeight="1">
      <c r="C12" s="20"/>
      <c r="D12" s="20"/>
      <c r="E12" s="21" t="s">
        <v>63</v>
      </c>
      <c r="F12" s="22">
        <v>0.2</v>
      </c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31"/>
      <c r="F17" s="32"/>
      <c r="K17" s="2"/>
    </row>
    <row r="18" spans="3:6" ht="19.5" customHeight="1">
      <c r="C18" s="9"/>
      <c r="D18" s="10"/>
      <c r="E18" s="11"/>
      <c r="F18" s="12"/>
    </row>
    <row r="19" spans="3:6" ht="19.5" customHeight="1">
      <c r="C19" s="9"/>
      <c r="D19" s="10"/>
      <c r="E19" s="33"/>
      <c r="F19" s="34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+F8+F10+F11</f>
        <v>967.19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719038.0400000002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9"/>
  <sheetViews>
    <sheetView tabSelected="1" zoomScalePageLayoutView="0" workbookViewId="0" topLeftCell="A1">
      <selection activeCell="I13" sqref="I1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+'2202'!F36</f>
        <v>721894.6500000001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3950</v>
      </c>
    </row>
    <row r="6" ht="19.5" customHeight="1">
      <c r="C6" s="3" t="s">
        <v>4</v>
      </c>
    </row>
    <row r="7" spans="3:8" ht="42" customHeight="1">
      <c r="C7" s="47" t="s">
        <v>65</v>
      </c>
      <c r="D7" s="47"/>
      <c r="E7" s="47"/>
      <c r="F7" s="47"/>
      <c r="H7" s="6"/>
    </row>
    <row r="8" spans="3:11" ht="19.5" customHeight="1">
      <c r="C8" s="30" t="s">
        <v>24</v>
      </c>
      <c r="D8" s="7"/>
      <c r="E8" s="7" t="s">
        <v>38</v>
      </c>
      <c r="F8" s="8">
        <f>+F9</f>
        <v>9489.42</v>
      </c>
      <c r="G8" s="5"/>
      <c r="H8" s="6"/>
      <c r="K8" s="2"/>
    </row>
    <row r="9" spans="3:11" s="13" customFormat="1" ht="19.5" customHeight="1">
      <c r="C9" s="9"/>
      <c r="D9" s="10"/>
      <c r="E9" s="11" t="s">
        <v>66</v>
      </c>
      <c r="F9" s="12">
        <f>9289.42+200</f>
        <v>9489.42</v>
      </c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31"/>
      <c r="F17" s="32"/>
      <c r="K17" s="2"/>
    </row>
    <row r="18" spans="3:6" ht="19.5" customHeight="1">
      <c r="C18" s="9"/>
      <c r="D18" s="10"/>
      <c r="E18" s="11"/>
      <c r="F18" s="12"/>
    </row>
    <row r="19" spans="3:6" ht="19.5" customHeight="1">
      <c r="C19" s="9"/>
      <c r="D19" s="10"/>
      <c r="E19" s="33"/>
      <c r="F19" s="34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+F17+F8</f>
        <v>9489.42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716355.2300000001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:F20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+'1902'!F36</f>
        <v>2322129.31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2500+450</f>
        <v>2950</v>
      </c>
    </row>
    <row r="6" ht="19.5" customHeight="1">
      <c r="C6" s="3" t="s">
        <v>4</v>
      </c>
    </row>
    <row r="7" spans="3:8" ht="42" customHeight="1">
      <c r="C7" s="47" t="s">
        <v>50</v>
      </c>
      <c r="D7" s="47"/>
      <c r="E7" s="47"/>
      <c r="F7" s="47"/>
      <c r="H7" s="6"/>
    </row>
    <row r="8" spans="3:11" ht="19.5" customHeight="1">
      <c r="C8" s="30" t="s">
        <v>64</v>
      </c>
      <c r="D8" s="7"/>
      <c r="E8" s="7" t="s">
        <v>51</v>
      </c>
      <c r="F8" s="8">
        <f>+F9+F10+F11+F12+F13+F14+F15+F16</f>
        <v>372975.74</v>
      </c>
      <c r="G8" s="5"/>
      <c r="H8" s="6"/>
      <c r="K8" s="2"/>
    </row>
    <row r="9" spans="3:11" s="13" customFormat="1" ht="19.5" customHeight="1">
      <c r="C9" s="9"/>
      <c r="D9" s="10"/>
      <c r="E9" s="11" t="s">
        <v>52</v>
      </c>
      <c r="F9" s="12">
        <f>27660+14588+8057.5+7040+1824+22264+3180+25670</f>
        <v>110283.5</v>
      </c>
      <c r="H9" s="14"/>
      <c r="K9" s="14"/>
    </row>
    <row r="10" spans="3:11" s="19" customFormat="1" ht="19.5" customHeight="1">
      <c r="C10" s="15"/>
      <c r="D10" s="16"/>
      <c r="E10" s="11" t="s">
        <v>53</v>
      </c>
      <c r="F10" s="12">
        <f>4140+10860+7860+7860</f>
        <v>30720</v>
      </c>
      <c r="G10" s="17"/>
      <c r="H10" s="18"/>
      <c r="K10" s="17"/>
    </row>
    <row r="11" spans="3:11" s="19" customFormat="1" ht="19.5" customHeight="1">
      <c r="C11" s="15"/>
      <c r="D11" s="16"/>
      <c r="E11" s="11" t="s">
        <v>54</v>
      </c>
      <c r="F11" s="12">
        <f>8640+24960</f>
        <v>33600</v>
      </c>
      <c r="G11" s="17"/>
      <c r="H11" s="17"/>
      <c r="K11" s="17"/>
    </row>
    <row r="12" spans="3:11" s="23" customFormat="1" ht="19.5" customHeight="1">
      <c r="C12" s="20"/>
      <c r="D12" s="20"/>
      <c r="E12" s="21" t="s">
        <v>55</v>
      </c>
      <c r="F12" s="22">
        <f>1058.75+7645+11528+9636</f>
        <v>29867.75</v>
      </c>
      <c r="H12" s="24"/>
      <c r="K12" s="25"/>
    </row>
    <row r="13" spans="3:11" s="19" customFormat="1" ht="19.5" customHeight="1">
      <c r="C13" s="7"/>
      <c r="D13" s="7"/>
      <c r="E13" s="26" t="s">
        <v>56</v>
      </c>
      <c r="F13" s="27">
        <f>9995.19+5292+20328</f>
        <v>35615.19</v>
      </c>
      <c r="H13" s="18"/>
      <c r="K13" s="17"/>
    </row>
    <row r="14" spans="3:11" s="19" customFormat="1" ht="19.5" customHeight="1">
      <c r="C14" s="10"/>
      <c r="D14" s="10"/>
      <c r="E14" s="10" t="s">
        <v>57</v>
      </c>
      <c r="F14" s="28">
        <f>34608+7008</f>
        <v>41616</v>
      </c>
      <c r="H14" s="18"/>
      <c r="K14" s="17"/>
    </row>
    <row r="15" spans="3:8" ht="19.5" customHeight="1">
      <c r="C15" s="7"/>
      <c r="D15" s="7"/>
      <c r="E15" s="11" t="s">
        <v>58</v>
      </c>
      <c r="F15" s="12">
        <f>10560+62013.3</f>
        <v>72573.3</v>
      </c>
      <c r="H15" s="29"/>
    </row>
    <row r="16" spans="3:6" ht="19.5" customHeight="1">
      <c r="C16" s="15"/>
      <c r="D16" s="16"/>
      <c r="E16" s="11" t="s">
        <v>59</v>
      </c>
      <c r="F16" s="12">
        <v>18700</v>
      </c>
    </row>
    <row r="17" spans="3:11" s="1" customFormat="1" ht="19.5" customHeight="1">
      <c r="C17" s="30" t="s">
        <v>60</v>
      </c>
      <c r="D17" s="7"/>
      <c r="E17" s="31" t="s">
        <v>61</v>
      </c>
      <c r="F17" s="32">
        <f>+F18+F19</f>
        <v>1230208.92</v>
      </c>
      <c r="K17" s="2"/>
    </row>
    <row r="18" spans="3:6" ht="19.5" customHeight="1">
      <c r="C18" s="9"/>
      <c r="D18" s="10"/>
      <c r="E18" s="11" t="s">
        <v>62</v>
      </c>
      <c r="F18" s="12">
        <v>421872.4</v>
      </c>
    </row>
    <row r="19" spans="3:6" ht="19.5" customHeight="1">
      <c r="C19" s="9"/>
      <c r="D19" s="10"/>
      <c r="E19" s="33" t="s">
        <v>63</v>
      </c>
      <c r="F19" s="34">
        <f>478166.68+323561.01+6608.83</f>
        <v>808336.5199999999</v>
      </c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+F17+F8</f>
        <v>1603184.66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721894.6500000001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717944.45</v>
      </c>
    </row>
    <row r="4" spans="3:6" ht="19.5" customHeight="1">
      <c r="C4" s="3" t="s">
        <v>2</v>
      </c>
      <c r="F4" s="5">
        <f>1230209.12+372975.74</f>
        <v>1603184.86</v>
      </c>
    </row>
    <row r="5" spans="3:6" ht="19.5" customHeight="1">
      <c r="C5" s="3" t="s">
        <v>3</v>
      </c>
      <c r="F5" s="5">
        <v>1000</v>
      </c>
    </row>
    <row r="6" ht="19.5" customHeight="1">
      <c r="C6" s="3" t="s">
        <v>4</v>
      </c>
    </row>
    <row r="7" spans="3:8" ht="42" customHeight="1">
      <c r="C7" s="47" t="s">
        <v>37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2322129.31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K20" sqref="K20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1430657.88</v>
      </c>
    </row>
    <row r="4" spans="3:6" ht="19.5" customHeight="1">
      <c r="C4" s="3" t="s">
        <v>2</v>
      </c>
      <c r="F4" s="5">
        <f>5957316.41+406788.35</f>
        <v>6364104.76</v>
      </c>
    </row>
    <row r="5" spans="3:6" ht="19.5" customHeight="1">
      <c r="C5" s="3" t="s">
        <v>3</v>
      </c>
      <c r="F5" s="5">
        <f>950+550</f>
        <v>1500</v>
      </c>
    </row>
    <row r="6" ht="19.5" customHeight="1">
      <c r="C6" s="3" t="s">
        <v>4</v>
      </c>
    </row>
    <row r="7" spans="3:8" ht="42" customHeight="1">
      <c r="C7" s="47" t="s">
        <v>35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38</v>
      </c>
      <c r="F8" s="8">
        <f>+F9+F10+F11+F12+F13+F14+F15+F16</f>
        <v>414589.02999999997</v>
      </c>
      <c r="G8" s="5"/>
      <c r="H8" s="6"/>
      <c r="K8" s="2"/>
    </row>
    <row r="9" spans="3:11" s="13" customFormat="1" ht="19.5" customHeight="1">
      <c r="C9" s="9"/>
      <c r="D9" s="10"/>
      <c r="E9" s="11" t="s">
        <v>39</v>
      </c>
      <c r="F9" s="12">
        <v>16000</v>
      </c>
      <c r="H9" s="14"/>
      <c r="K9" s="14"/>
    </row>
    <row r="10" spans="3:11" s="19" customFormat="1" ht="19.5" customHeight="1">
      <c r="C10" s="15"/>
      <c r="D10" s="16"/>
      <c r="E10" s="11" t="s">
        <v>40</v>
      </c>
      <c r="F10" s="12">
        <v>99600</v>
      </c>
      <c r="G10" s="17"/>
      <c r="H10" s="18"/>
      <c r="K10" s="17"/>
    </row>
    <row r="11" spans="3:11" s="19" customFormat="1" ht="19.5" customHeight="1">
      <c r="C11" s="15"/>
      <c r="D11" s="16"/>
      <c r="E11" s="11" t="s">
        <v>41</v>
      </c>
      <c r="F11" s="12">
        <f>1761+8240+16.85</f>
        <v>10017.85</v>
      </c>
      <c r="G11" s="17"/>
      <c r="H11" s="17"/>
      <c r="K11" s="17"/>
    </row>
    <row r="12" spans="3:11" s="23" customFormat="1" ht="19.5" customHeight="1">
      <c r="C12" s="20"/>
      <c r="D12" s="20"/>
      <c r="E12" s="21" t="s">
        <v>42</v>
      </c>
      <c r="F12" s="22">
        <f>406.78+65640.68</f>
        <v>66047.45999999999</v>
      </c>
      <c r="H12" s="24"/>
      <c r="K12" s="25"/>
    </row>
    <row r="13" spans="3:11" s="19" customFormat="1" ht="19.5" customHeight="1">
      <c r="C13" s="7"/>
      <c r="D13" s="7"/>
      <c r="E13" s="26" t="s">
        <v>43</v>
      </c>
      <c r="F13" s="27">
        <f>0.36+34594.27+40496.37</f>
        <v>75091</v>
      </c>
      <c r="H13" s="18"/>
      <c r="K13" s="17"/>
    </row>
    <row r="14" spans="3:11" s="19" customFormat="1" ht="19.5" customHeight="1">
      <c r="C14" s="10"/>
      <c r="D14" s="10"/>
      <c r="E14" s="10" t="s">
        <v>44</v>
      </c>
      <c r="F14" s="28">
        <f>6*1797.12</f>
        <v>10782.72</v>
      </c>
      <c r="H14" s="18"/>
      <c r="K14" s="17"/>
    </row>
    <row r="15" spans="3:8" ht="19.5" customHeight="1">
      <c r="C15" s="7"/>
      <c r="D15" s="7"/>
      <c r="E15" s="11" t="s">
        <v>6</v>
      </c>
      <c r="F15" s="12">
        <v>50000</v>
      </c>
      <c r="H15" s="29"/>
    </row>
    <row r="16" spans="3:6" ht="19.5" customHeight="1">
      <c r="C16" s="15"/>
      <c r="D16" s="16"/>
      <c r="E16" s="11" t="s">
        <v>47</v>
      </c>
      <c r="F16" s="12">
        <f>12650+5750+9200+2300+6900+3450+16800+9600+3600+9600+3600+3600</f>
        <v>87050</v>
      </c>
    </row>
    <row r="17" spans="3:11" s="1" customFormat="1" ht="19.5" customHeight="1">
      <c r="C17" s="30" t="s">
        <v>11</v>
      </c>
      <c r="D17" s="7"/>
      <c r="E17" s="11" t="s">
        <v>45</v>
      </c>
      <c r="F17" s="32">
        <v>5957316.41</v>
      </c>
      <c r="K17" s="2"/>
    </row>
    <row r="18" spans="3:11" s="1" customFormat="1" ht="19.5" customHeight="1">
      <c r="C18" s="30" t="s">
        <v>12</v>
      </c>
      <c r="D18" s="7"/>
      <c r="E18" s="31" t="s">
        <v>46</v>
      </c>
      <c r="F18" s="32">
        <v>406788.35</v>
      </c>
      <c r="K18" s="2"/>
    </row>
    <row r="19" spans="3:11" s="1" customFormat="1" ht="19.5" customHeight="1">
      <c r="C19" s="30" t="s">
        <v>49</v>
      </c>
      <c r="D19" s="7"/>
      <c r="E19" s="33" t="s">
        <v>48</v>
      </c>
      <c r="F19" s="34">
        <v>299624</v>
      </c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+F8+F17+F18+F19</f>
        <v>7078317.79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+F3+F4+F5-F34</f>
        <v>717944.8499999996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+'1102 (2)'!F36</f>
        <v>299887.3499999998</v>
      </c>
    </row>
    <row r="4" spans="3:6" ht="19.5" customHeight="1">
      <c r="C4" s="3" t="s">
        <v>2</v>
      </c>
      <c r="F4" s="5">
        <f>1560+345400+20500</f>
        <v>367460</v>
      </c>
    </row>
    <row r="5" spans="3:6" ht="19.5" customHeight="1">
      <c r="C5" s="3" t="s">
        <v>3</v>
      </c>
      <c r="F5" s="5">
        <f>250+600</f>
        <v>850</v>
      </c>
    </row>
    <row r="6" ht="19.5" customHeight="1">
      <c r="C6" s="3" t="s">
        <v>4</v>
      </c>
    </row>
    <row r="7" spans="3:8" ht="42" customHeight="1">
      <c r="C7" s="47" t="s">
        <v>36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25</v>
      </c>
      <c r="F8" s="8">
        <f>+F9+F10</f>
        <v>38188.47</v>
      </c>
      <c r="G8" s="5"/>
      <c r="H8" s="6"/>
      <c r="K8" s="2"/>
    </row>
    <row r="9" spans="3:11" s="13" customFormat="1" ht="19.5" customHeight="1">
      <c r="C9" s="9"/>
      <c r="D9" s="10"/>
      <c r="E9" s="11" t="s">
        <v>26</v>
      </c>
      <c r="F9" s="12">
        <f>236+520+2218+1093+2290+236+660+5192+3713+3398+9600</f>
        <v>29156</v>
      </c>
      <c r="H9" s="14"/>
      <c r="K9" s="14"/>
    </row>
    <row r="10" spans="3:11" s="19" customFormat="1" ht="19.5" customHeight="1">
      <c r="C10" s="15"/>
      <c r="D10" s="16"/>
      <c r="E10" s="11" t="s">
        <v>16</v>
      </c>
      <c r="F10" s="12">
        <f>107+8496.97+321.5+107</f>
        <v>9032.47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38188.47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630008.8799999999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+'1002 (2)'!F36</f>
        <v>291437.3499999998</v>
      </c>
    </row>
    <row r="4" ht="19.5" customHeight="1">
      <c r="C4" s="3" t="s">
        <v>2</v>
      </c>
    </row>
    <row r="5" spans="3:7" ht="19.5" customHeight="1">
      <c r="C5" s="3" t="s">
        <v>3</v>
      </c>
      <c r="F5" s="5">
        <v>8450</v>
      </c>
      <c r="G5" s="5"/>
    </row>
    <row r="6" ht="19.5" customHeight="1">
      <c r="C6" s="3" t="s">
        <v>4</v>
      </c>
    </row>
    <row r="7" spans="3:8" ht="42" customHeight="1">
      <c r="C7" s="47" t="s">
        <v>33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299887.3499999998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2021-02-02T06:17:40Z</dcterms:created>
  <dcterms:modified xsi:type="dcterms:W3CDTF">2021-03-01T02:12:31Z</dcterms:modified>
  <cp:category/>
  <cp:version/>
  <cp:contentType/>
  <cp:contentStatus/>
</cp:coreProperties>
</file>