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240" windowHeight="11730" activeTab="5"/>
  </bookViews>
  <sheets>
    <sheet name="2903" sheetId="1" r:id="rId1"/>
    <sheet name="2603" sheetId="2" r:id="rId2"/>
    <sheet name="2503" sheetId="3" r:id="rId3"/>
    <sheet name="2403" sheetId="4" r:id="rId4"/>
    <sheet name="2303" sheetId="5" r:id="rId5"/>
    <sheet name="2203" sheetId="6" r:id="rId6"/>
    <sheet name="1803" sheetId="7" r:id="rId7"/>
    <sheet name="1703" sheetId="8" r:id="rId8"/>
    <sheet name="1603" sheetId="9" r:id="rId9"/>
    <sheet name="1503" sheetId="10" r:id="rId10"/>
    <sheet name="1203" sheetId="11" r:id="rId11"/>
    <sheet name="1103" sheetId="12" r:id="rId12"/>
    <sheet name="1003" sheetId="13" r:id="rId13"/>
    <sheet name="0903" sheetId="14" r:id="rId14"/>
    <sheet name="0803" sheetId="15" r:id="rId15"/>
    <sheet name="0503" sheetId="16" r:id="rId16"/>
    <sheet name="0403" sheetId="17" r:id="rId17"/>
    <sheet name="0303" sheetId="18" r:id="rId18"/>
    <sheet name="0203" sheetId="19" r:id="rId19"/>
  </sheets>
  <definedNames/>
  <calcPr fullCalcOnLoad="1"/>
</workbook>
</file>

<file path=xl/sharedStrings.xml><?xml version="1.0" encoding="utf-8"?>
<sst xmlns="http://schemas.openxmlformats.org/spreadsheetml/2006/main" count="238" uniqueCount="87">
  <si>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</si>
  <si>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</si>
  <si>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</si>
  <si>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</si>
  <si>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</si>
  <si>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06a</t>
  </si>
  <si>
    <t>Ukupno izvrsena placanja</t>
  </si>
  <si>
    <t>Stanje na računu 840-729661-47</t>
  </si>
  <si>
    <t xml:space="preserve"> </t>
  </si>
  <si>
    <t>SPECIFIKACIJA IZVRŠENIH PLAĆANJA PO DOBAVLJAČIMA NA DAN  02.03.2021.</t>
  </si>
  <si>
    <t>plata pzz</t>
  </si>
  <si>
    <t>plata stomatlogija</t>
  </si>
  <si>
    <t>05a</t>
  </si>
  <si>
    <t>06e</t>
  </si>
  <si>
    <t>materijalni</t>
  </si>
  <si>
    <t>ministarstvo finansija</t>
  </si>
  <si>
    <t>SPECIFIKACIJA IZVRŠENIH PLAĆANJA PO DOBAVLJAČIMA NA DAN  01.03.2021.</t>
  </si>
  <si>
    <t>plate lokalna</t>
  </si>
  <si>
    <t>projekat ministarstva-roofs</t>
  </si>
  <si>
    <t>projekat ministarstva-kula</t>
  </si>
  <si>
    <t>06x</t>
  </si>
  <si>
    <t>covid nagrade ugovoreni</t>
  </si>
  <si>
    <t>091</t>
  </si>
  <si>
    <t>zzj nis</t>
  </si>
  <si>
    <t>06i</t>
  </si>
  <si>
    <t>invalidi</t>
  </si>
  <si>
    <t>lek-pacijenti</t>
  </si>
  <si>
    <t>SPECIFIKACIJA IZVRŠENIH PLAĆANJA PO DOBAVLJAČIMA NA DAN  05.03.2021.</t>
  </si>
  <si>
    <t>SPECIFIKACIJA IZVRŠENIH PLAĆANJA PO DOBAVLJAČIMA NA DAN  04.03.2021.</t>
  </si>
  <si>
    <t>SPECIFIKACIJA IZVRŠENIH PLAĆANJA PO DOBAVLJAČIMA NA DAN  03.03.2021.</t>
  </si>
  <si>
    <t>06B</t>
  </si>
  <si>
    <t>PREVOZ PZZ</t>
  </si>
  <si>
    <t>PREVOZ STOMATOLOGIJA</t>
  </si>
  <si>
    <t>05B</t>
  </si>
  <si>
    <t>06E</t>
  </si>
  <si>
    <t>MATERIJALNI</t>
  </si>
  <si>
    <t>VODOVOD</t>
  </si>
  <si>
    <t>PAPIRDOL</t>
  </si>
  <si>
    <t>BBS</t>
  </si>
  <si>
    <t>ENERGOPRODUKT</t>
  </si>
  <si>
    <t>KARAJOVIC</t>
  </si>
  <si>
    <t>PTT</t>
  </si>
  <si>
    <t>DNEVNICE</t>
  </si>
  <si>
    <t>05E</t>
  </si>
  <si>
    <t>OSTALI DIREKTNI</t>
  </si>
  <si>
    <t>NEO YOU DENT</t>
  </si>
  <si>
    <t>JKP DM</t>
  </si>
  <si>
    <t>NAKNADA ZA PCR TESTOVE</t>
  </si>
  <si>
    <t>TEHNODENT</t>
  </si>
  <si>
    <t>06X</t>
  </si>
  <si>
    <t>SPECIFIKACIJA IZVRŠENIH PLAĆANJA PO DOBAVLJAČIMA NA DAN  08.03.2021.</t>
  </si>
  <si>
    <t>SPECIFIKACIJA IZVRŠENIH PLAĆANJA PO DOBAVLJAČIMA NA DAN  09.03.2021.</t>
  </si>
  <si>
    <t>SPECIFIKACIJA IZVRŠENIH PLAĆANJA PO DOBAVLJAČIMA NA DAN  10.03.2021.</t>
  </si>
  <si>
    <t>zzj niš</t>
  </si>
  <si>
    <t>SPECIFIKACIJA IZVRŠENIH PLAĆANJA PO DOBAVLJAČIMA NA DAN  12.03.2021.</t>
  </si>
  <si>
    <t>SPECIFIKACIJA IZVRŠENIH PLAĆANJA PO DOBAVLJAČIMA NA DAN  11.03.2021.</t>
  </si>
  <si>
    <t>SPECIFIKACIJA IZVRŠENIH PLAĆANJA PO DOBAVLJAČIMA NA DAN  15.03.2021.</t>
  </si>
  <si>
    <t>pacijenti-lekovi</t>
  </si>
  <si>
    <t>06J</t>
  </si>
  <si>
    <t>JUBILARNA NAGRADA</t>
  </si>
  <si>
    <t>MATERIJALNI TROŠKOVI</t>
  </si>
  <si>
    <t>SPECIFIKACIJA IZVRŠENIH PLAĆANJA PO DOBAVLJAČIMA NA DAN  16.03.2021.</t>
  </si>
  <si>
    <t>plate pzz</t>
  </si>
  <si>
    <t>plate stomatologija</t>
  </si>
  <si>
    <t>SPECIFIKACIJA IZVRŠENIH PLAĆANJA PO DOBAVLJAČIMA NA DAN  17.03.2021.</t>
  </si>
  <si>
    <t>telekom</t>
  </si>
  <si>
    <t>posta</t>
  </si>
  <si>
    <t>jkp dm</t>
  </si>
  <si>
    <t>bit total</t>
  </si>
  <si>
    <t>bss</t>
  </si>
  <si>
    <t>autoelektricarska glozana</t>
  </si>
  <si>
    <t>dnevnice</t>
  </si>
  <si>
    <t>energenti</t>
  </si>
  <si>
    <t>06c</t>
  </si>
  <si>
    <t xml:space="preserve">jkp </t>
  </si>
  <si>
    <t>central h</t>
  </si>
  <si>
    <t>pajkic</t>
  </si>
  <si>
    <t>SPECIFIKACIJA IZVRŠENIH PLAĆANJA PO DOBAVLJAČIMA NA DAN  19.03.2021.</t>
  </si>
  <si>
    <t>SPECIFIKACIJA IZVRŠENIH PLAĆANJA PO DOBAVLJAČIMA NA DAN  22.03.2021.</t>
  </si>
  <si>
    <t>06</t>
  </si>
  <si>
    <t>solidarna pomoć</t>
  </si>
  <si>
    <t>SPECIFIKACIJA IZVRŠENIH PLAĆANJA PO DOBAVLJAČIMA NA DAN  24.03.2021.</t>
  </si>
  <si>
    <t>SPECIFIKACIJA IZVRŠENIH PLAĆANJA PO DOBAVLJAČIMA NA DAN  23.03.2021.</t>
  </si>
  <si>
    <t>steelfurniture</t>
  </si>
  <si>
    <t>lekovi pacijenti</t>
  </si>
  <si>
    <t>SPECIFIKACIJA IZVRŠENIH PLAĆANJA PO DOBAVLJAČIMA NA DAN  26.03.2021.</t>
  </si>
  <si>
    <t>SPECIFIKACIJA IZVRŠENIH PLAĆANJA PO DOBAVLJAČIMA NA DAN  25.03.2021.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</si>
</sst>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2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3" fillId="0" borderId="11" xfId="0" applyFont="1" applyBorder="1" applyAlignment="1">
      <alignment wrapText="1"/>
    </xf>
    <xf numFmtId="4" fontId="43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4" fillId="0" borderId="11" xfId="0" applyFont="1" applyBorder="1" applyAlignment="1">
      <alignment wrapText="1"/>
    </xf>
    <xf numFmtId="4" fontId="44" fillId="0" borderId="11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43" fillId="0" borderId="13" xfId="0" applyFont="1" applyBorder="1" applyAlignment="1">
      <alignment wrapText="1"/>
    </xf>
    <xf numFmtId="4" fontId="43" fillId="0" borderId="13" xfId="0" applyNumberFormat="1" applyFont="1" applyBorder="1" applyAlignment="1">
      <alignment horizontal="right" wrapText="1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left"/>
    </xf>
    <xf numFmtId="4" fontId="42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4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6" fillId="0" borderId="11" xfId="0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4" fontId="43" fillId="0" borderId="11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9" fontId="3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3" fillId="0" borderId="15" xfId="0" applyFont="1" applyBorder="1" applyAlignment="1">
      <alignment wrapText="1"/>
    </xf>
    <xf numFmtId="4" fontId="44" fillId="0" borderId="15" xfId="0" applyNumberFormat="1" applyFont="1" applyBorder="1" applyAlignment="1">
      <alignment horizontal="right" wrapText="1"/>
    </xf>
    <xf numFmtId="0" fontId="45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4" fillId="0" borderId="15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horizontal="right" wrapText="1"/>
    </xf>
    <xf numFmtId="4" fontId="43" fillId="0" borderId="15" xfId="0" applyNumberFormat="1" applyFont="1" applyBorder="1" applyAlignment="1">
      <alignment horizontal="right" wrapText="1"/>
    </xf>
    <xf numFmtId="4" fontId="44" fillId="0" borderId="11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3" fillId="0" borderId="17" xfId="0" applyFont="1" applyBorder="1" applyAlignment="1">
      <alignment wrapText="1"/>
    </xf>
    <xf numFmtId="4" fontId="43" fillId="0" borderId="17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8" sqref="D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+'2603'!D35</f>
        <v>291938.9799999995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450</v>
      </c>
    </row>
    <row r="6" ht="19.5" customHeight="1">
      <c r="A6" s="3" t="s">
        <v>4</v>
      </c>
    </row>
    <row r="7" spans="1:6" ht="42" customHeight="1">
      <c r="A7" s="64" t="s">
        <v>85</v>
      </c>
      <c r="B7" s="64"/>
      <c r="C7" s="64"/>
      <c r="D7" s="64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9"/>
      <c r="B9" s="60"/>
      <c r="C9" s="61"/>
      <c r="D9" s="62"/>
      <c r="E9" s="20"/>
      <c r="F9" s="21"/>
      <c r="I9" s="20"/>
    </row>
    <row r="10" spans="1:9" s="28" customFormat="1" ht="19.5" customHeight="1">
      <c r="A10" s="11"/>
      <c r="B10" s="11"/>
      <c r="C10" s="11"/>
      <c r="D10" s="63"/>
      <c r="E10" s="30"/>
      <c r="F10" s="30"/>
      <c r="I10" s="30"/>
    </row>
    <row r="11" spans="1:9" s="22" customFormat="1" ht="19.5" customHeight="1">
      <c r="A11" s="52"/>
      <c r="B11" s="53"/>
      <c r="C11" s="49"/>
      <c r="D11" s="57"/>
      <c r="F11" s="21"/>
      <c r="I11" s="20"/>
    </row>
    <row r="12" spans="1:9" s="22" customFormat="1" ht="19.5" customHeight="1">
      <c r="A12" s="8"/>
      <c r="B12" s="8"/>
      <c r="C12" s="26"/>
      <c r="D12" s="27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+D8+D11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+D3+D5+D6-D33</f>
        <v>292388.9799999995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8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+'1203'!D35:D35</f>
        <v>520601.1699999998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2600</v>
      </c>
    </row>
    <row r="6" ht="19.5" customHeight="1">
      <c r="A6" s="3" t="s">
        <v>4</v>
      </c>
    </row>
    <row r="7" spans="1:6" ht="42" customHeight="1">
      <c r="A7" s="64" t="s">
        <v>54</v>
      </c>
      <c r="B7" s="64"/>
      <c r="C7" s="64"/>
      <c r="D7" s="64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2"/>
      <c r="B9" s="53"/>
      <c r="C9" s="54"/>
      <c r="D9" s="50"/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523201.1699999998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+'1103'!D35</f>
        <v>432972.4399999998</v>
      </c>
    </row>
    <row r="4" spans="1:4" ht="19.5" customHeight="1">
      <c r="A4" s="3" t="s">
        <v>2</v>
      </c>
      <c r="D4" s="5">
        <v>98699</v>
      </c>
    </row>
    <row r="5" spans="1:4" ht="19.5" customHeight="1">
      <c r="A5" s="3" t="s">
        <v>3</v>
      </c>
      <c r="D5" s="5">
        <v>3050</v>
      </c>
    </row>
    <row r="6" ht="19.5" customHeight="1">
      <c r="A6" s="3" t="s">
        <v>4</v>
      </c>
    </row>
    <row r="7" spans="1:6" ht="42" customHeight="1">
      <c r="A7" s="64" t="s">
        <v>55</v>
      </c>
      <c r="B7" s="64"/>
      <c r="C7" s="64"/>
      <c r="D7" s="64"/>
      <c r="F7" s="6"/>
    </row>
    <row r="8" spans="1:9" s="1" customFormat="1" ht="19.5" customHeight="1">
      <c r="A8" s="7" t="s">
        <v>13</v>
      </c>
      <c r="B8" s="8"/>
      <c r="C8" s="8" t="s">
        <v>14</v>
      </c>
      <c r="D8" s="9"/>
      <c r="E8" s="2"/>
      <c r="F8" s="51"/>
      <c r="I8" s="2"/>
    </row>
    <row r="9" spans="1:9" s="22" customFormat="1" ht="19.5" customHeight="1">
      <c r="A9" s="52"/>
      <c r="B9" s="53"/>
      <c r="C9" s="54" t="s">
        <v>15</v>
      </c>
      <c r="D9" s="50">
        <f>13787.27+333</f>
        <v>14120.27</v>
      </c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14120.27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520601.1699999998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C9" sqref="C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+'1003'!D35</f>
        <v>357100.2899999998</v>
      </c>
    </row>
    <row r="4" spans="1:4" ht="19.5" customHeight="1">
      <c r="A4" s="3" t="s">
        <v>2</v>
      </c>
      <c r="D4" s="5">
        <f>29942.15+77000+1250+4680</f>
        <v>112872.15</v>
      </c>
    </row>
    <row r="5" spans="1:4" ht="19.5" customHeight="1">
      <c r="A5" s="3" t="s">
        <v>3</v>
      </c>
      <c r="D5" s="5">
        <f>4350+650</f>
        <v>5000</v>
      </c>
    </row>
    <row r="6" ht="19.5" customHeight="1">
      <c r="A6" s="3" t="s">
        <v>4</v>
      </c>
    </row>
    <row r="7" spans="1:6" ht="42" customHeight="1">
      <c r="A7" s="64" t="s">
        <v>52</v>
      </c>
      <c r="B7" s="64"/>
      <c r="C7" s="64"/>
      <c r="D7" s="64"/>
      <c r="F7" s="6"/>
    </row>
    <row r="8" spans="1:9" s="1" customFormat="1" ht="19.5" customHeight="1">
      <c r="A8" s="7" t="s">
        <v>22</v>
      </c>
      <c r="B8" s="8"/>
      <c r="C8" s="8" t="s">
        <v>53</v>
      </c>
      <c r="D8" s="9">
        <v>42000</v>
      </c>
      <c r="E8" s="2"/>
      <c r="F8" s="51"/>
      <c r="I8" s="2"/>
    </row>
    <row r="9" spans="1:9" s="22" customFormat="1" ht="19.5" customHeight="1">
      <c r="A9" s="52"/>
      <c r="B9" s="53"/>
      <c r="C9" s="54"/>
      <c r="D9" s="50"/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42000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432972.4399999998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0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+'0903'!D35</f>
        <v>356000.2899999998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1100</v>
      </c>
    </row>
    <row r="6" ht="19.5" customHeight="1">
      <c r="A6" s="3" t="s">
        <v>4</v>
      </c>
    </row>
    <row r="7" spans="1:6" ht="42" customHeight="1">
      <c r="A7" s="64" t="s">
        <v>51</v>
      </c>
      <c r="B7" s="64"/>
      <c r="C7" s="64"/>
      <c r="D7" s="64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2"/>
      <c r="B9" s="53"/>
      <c r="C9" s="54"/>
      <c r="D9" s="50"/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357100.2899999998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6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+'0803'!D35</f>
        <v>348250.2899999998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6550+1200</f>
        <v>7750</v>
      </c>
    </row>
    <row r="6" ht="19.5" customHeight="1">
      <c r="A6" s="3" t="s">
        <v>4</v>
      </c>
    </row>
    <row r="7" spans="1:6" ht="42" customHeight="1">
      <c r="A7" s="64" t="s">
        <v>50</v>
      </c>
      <c r="B7" s="64"/>
      <c r="C7" s="64"/>
      <c r="D7" s="64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2"/>
      <c r="B9" s="53"/>
      <c r="C9" s="54"/>
      <c r="D9" s="50"/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356000.2899999998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0">
      <selection activeCell="D20" sqref="D2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+'0503'!F35</f>
        <v>1569467.66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5350+600</f>
        <v>5950</v>
      </c>
    </row>
    <row r="6" spans="1:4" ht="19.5" customHeight="1">
      <c r="A6" s="3" t="s">
        <v>4</v>
      </c>
      <c r="D6" s="5">
        <v>9600</v>
      </c>
    </row>
    <row r="7" spans="1:6" ht="42" customHeight="1">
      <c r="A7" s="64" t="s">
        <v>27</v>
      </c>
      <c r="B7" s="64"/>
      <c r="C7" s="64"/>
      <c r="D7" s="64"/>
      <c r="F7" s="6"/>
    </row>
    <row r="8" spans="1:9" s="1" customFormat="1" ht="19.5" customHeight="1">
      <c r="A8" s="7" t="s">
        <v>30</v>
      </c>
      <c r="B8" s="8"/>
      <c r="C8" s="8" t="s">
        <v>31</v>
      </c>
      <c r="D8" s="9">
        <v>328810.66</v>
      </c>
      <c r="E8" s="2"/>
      <c r="F8" s="51"/>
      <c r="I8" s="2"/>
    </row>
    <row r="9" spans="1:9" s="22" customFormat="1" ht="19.5" customHeight="1">
      <c r="A9" s="52" t="s">
        <v>33</v>
      </c>
      <c r="B9" s="53"/>
      <c r="C9" s="54" t="s">
        <v>32</v>
      </c>
      <c r="D9" s="50">
        <v>16800</v>
      </c>
      <c r="E9" s="20"/>
      <c r="F9" s="21"/>
      <c r="I9" s="20"/>
    </row>
    <row r="10" spans="1:9" s="22" customFormat="1" ht="19.5" customHeight="1">
      <c r="A10" s="7" t="s">
        <v>49</v>
      </c>
      <c r="B10" s="8"/>
      <c r="C10" s="18"/>
      <c r="D10" s="19">
        <v>472593.1</v>
      </c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 t="s">
        <v>34</v>
      </c>
      <c r="B12" s="8"/>
      <c r="C12" s="55" t="s">
        <v>35</v>
      </c>
      <c r="D12" s="56">
        <f>+D13+D14+D15+D16+D17+D18+D19+D20</f>
        <v>390162.93</v>
      </c>
      <c r="F12" s="21"/>
      <c r="I12" s="20"/>
    </row>
    <row r="13" spans="1:9" s="28" customFormat="1" ht="19.5" customHeight="1">
      <c r="A13" s="11"/>
      <c r="B13" s="11"/>
      <c r="C13" s="11" t="s">
        <v>36</v>
      </c>
      <c r="D13" s="31">
        <v>100000</v>
      </c>
      <c r="F13" s="29"/>
      <c r="I13" s="30"/>
    </row>
    <row r="14" spans="1:6" ht="19.5" customHeight="1">
      <c r="A14" s="8"/>
      <c r="B14" s="8"/>
      <c r="C14" s="12" t="s">
        <v>37</v>
      </c>
      <c r="D14" s="13">
        <v>77871.6</v>
      </c>
      <c r="F14" s="32"/>
    </row>
    <row r="15" spans="1:4" ht="19.5" customHeight="1">
      <c r="A15" s="33"/>
      <c r="B15" s="34"/>
      <c r="C15" s="12" t="s">
        <v>38</v>
      </c>
      <c r="D15" s="13">
        <v>17568</v>
      </c>
    </row>
    <row r="16" spans="1:4" ht="19.5" customHeight="1">
      <c r="A16" s="10"/>
      <c r="B16" s="11"/>
      <c r="C16" s="12" t="s">
        <v>39</v>
      </c>
      <c r="D16" s="13">
        <v>67577.52</v>
      </c>
    </row>
    <row r="17" spans="1:4" ht="19.5" customHeight="1">
      <c r="A17" s="10"/>
      <c r="B17" s="11"/>
      <c r="C17" s="12" t="s">
        <v>40</v>
      </c>
      <c r="D17" s="13">
        <v>9000</v>
      </c>
    </row>
    <row r="18" spans="1:8" ht="19.5" customHeight="1">
      <c r="A18" s="10"/>
      <c r="B18" s="11"/>
      <c r="C18" s="12" t="s">
        <v>41</v>
      </c>
      <c r="D18" s="36">
        <v>3573</v>
      </c>
      <c r="H18" s="4">
        <f>18058-9600</f>
        <v>8458</v>
      </c>
    </row>
    <row r="19" spans="1:4" ht="19.5" customHeight="1">
      <c r="A19" s="10"/>
      <c r="B19" s="11"/>
      <c r="C19" s="4" t="s">
        <v>42</v>
      </c>
      <c r="D19" s="37">
        <f>59520+18058.3</f>
        <v>77578.3</v>
      </c>
    </row>
    <row r="20" spans="1:4" ht="19.5" customHeight="1">
      <c r="A20" s="16"/>
      <c r="B20" s="34"/>
      <c r="C20" s="12" t="s">
        <v>46</v>
      </c>
      <c r="D20" s="37">
        <v>36994.51</v>
      </c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 t="s">
        <v>43</v>
      </c>
      <c r="B22" s="34"/>
      <c r="C22" s="8" t="s">
        <v>44</v>
      </c>
      <c r="D22" s="40">
        <f>+D23</f>
        <v>23958.33</v>
      </c>
    </row>
    <row r="23" spans="1:4" ht="19.5" customHeight="1">
      <c r="A23" s="33"/>
      <c r="B23" s="34"/>
      <c r="C23" s="11" t="s">
        <v>45</v>
      </c>
      <c r="D23" s="38">
        <v>23958.33</v>
      </c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 t="s">
        <v>22</v>
      </c>
      <c r="B25" s="17"/>
      <c r="C25" s="8" t="s">
        <v>47</v>
      </c>
      <c r="D25" s="40">
        <f>+D26+D27</f>
        <v>4442.3499999999985</v>
      </c>
      <c r="I25" s="2"/>
    </row>
    <row r="26" spans="1:4" ht="19.5" customHeight="1">
      <c r="A26" s="33"/>
      <c r="B26" s="34"/>
      <c r="C26" s="11" t="s">
        <v>45</v>
      </c>
      <c r="D26" s="38">
        <f>25184.68-23958.33</f>
        <v>1226.3499999999985</v>
      </c>
    </row>
    <row r="27" spans="1:4" ht="19.5" customHeight="1">
      <c r="A27" s="33"/>
      <c r="B27" s="34"/>
      <c r="C27" s="11" t="s">
        <v>48</v>
      </c>
      <c r="D27" s="38">
        <v>3216</v>
      </c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1236767.37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348250.2899999998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K58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+'0403'!F36</f>
        <v>823804.8699999999</v>
      </c>
    </row>
    <row r="4" spans="3:6" ht="19.5" customHeight="1">
      <c r="C4" s="3" t="s">
        <v>2</v>
      </c>
      <c r="F4" s="5">
        <f>472593.1+476166.67+23958.33+328810.66+16800</f>
        <v>1318328.76</v>
      </c>
    </row>
    <row r="5" spans="3:6" ht="19.5" customHeight="1">
      <c r="C5" s="3" t="s">
        <v>3</v>
      </c>
      <c r="F5" s="5">
        <f>150+1350</f>
        <v>1500</v>
      </c>
    </row>
    <row r="6" ht="19.5" customHeight="1">
      <c r="C6" s="3" t="s">
        <v>4</v>
      </c>
    </row>
    <row r="7" spans="3:8" ht="42" customHeight="1">
      <c r="C7" s="64" t="s">
        <v>28</v>
      </c>
      <c r="D7" s="64"/>
      <c r="E7" s="64"/>
      <c r="F7" s="64"/>
      <c r="H7" s="6"/>
    </row>
    <row r="8" spans="3:11" ht="19.5" customHeight="1">
      <c r="C8" s="7" t="s">
        <v>22</v>
      </c>
      <c r="D8" s="8"/>
      <c r="E8" s="8" t="s">
        <v>23</v>
      </c>
      <c r="F8" s="9">
        <f>188400+97711.35+(5*29428.8)</f>
        <v>433255.35</v>
      </c>
      <c r="G8" s="5"/>
      <c r="H8" s="6"/>
      <c r="K8" s="2"/>
    </row>
    <row r="9" spans="3:11" s="22" customFormat="1" ht="19.5" customHeight="1">
      <c r="C9" s="47" t="s">
        <v>24</v>
      </c>
      <c r="D9" s="48"/>
      <c r="E9" s="49" t="s">
        <v>25</v>
      </c>
      <c r="F9" s="50">
        <v>136273.5</v>
      </c>
      <c r="G9" s="20"/>
      <c r="H9" s="21"/>
      <c r="K9" s="20"/>
    </row>
    <row r="10" spans="3:11" s="22" customFormat="1" ht="19.5" customHeight="1">
      <c r="C10" s="10" t="s">
        <v>13</v>
      </c>
      <c r="D10" s="11"/>
      <c r="E10" s="12" t="s">
        <v>26</v>
      </c>
      <c r="F10" s="19">
        <v>4637.12</v>
      </c>
      <c r="G10" s="20"/>
      <c r="H10" s="20"/>
      <c r="K10" s="20"/>
    </row>
    <row r="11" spans="3:11" s="22" customFormat="1" ht="19.5" customHeight="1">
      <c r="C11" s="23"/>
      <c r="D11" s="23"/>
      <c r="E11" s="24"/>
      <c r="F11" s="25"/>
      <c r="H11" s="21"/>
      <c r="K11" s="20"/>
    </row>
    <row r="12" spans="3:11" s="28" customFormat="1" ht="19.5" customHeight="1">
      <c r="C12" s="8"/>
      <c r="D12" s="8"/>
      <c r="E12" s="26"/>
      <c r="F12" s="27"/>
      <c r="H12" s="29"/>
      <c r="K12" s="30"/>
    </row>
    <row r="13" spans="3:11" s="28" customFormat="1" ht="19.5" customHeight="1">
      <c r="C13" s="11"/>
      <c r="D13" s="11"/>
      <c r="E13" s="11"/>
      <c r="F13" s="31"/>
      <c r="H13" s="29"/>
      <c r="K13" s="30"/>
    </row>
    <row r="14" spans="3:8" ht="19.5" customHeight="1">
      <c r="C14" s="8"/>
      <c r="D14" s="8"/>
      <c r="E14" s="12"/>
      <c r="F14" s="13"/>
      <c r="H14" s="32"/>
    </row>
    <row r="15" spans="3:6" ht="19.5" customHeight="1">
      <c r="C15" s="33"/>
      <c r="D15" s="34"/>
      <c r="E15" s="12"/>
      <c r="F15" s="13"/>
    </row>
    <row r="16" spans="3:11" s="1" customFormat="1" ht="19.5" customHeight="1">
      <c r="C16" s="7"/>
      <c r="D16" s="8"/>
      <c r="E16" s="18"/>
      <c r="F16" s="19"/>
      <c r="K16" s="2"/>
    </row>
    <row r="17" spans="3:6" ht="19.5" customHeight="1">
      <c r="C17" s="10"/>
      <c r="D17" s="11"/>
      <c r="E17" s="12"/>
      <c r="F17" s="13"/>
    </row>
    <row r="18" spans="3:6" ht="19.5" customHeight="1">
      <c r="C18" s="10"/>
      <c r="D18" s="11"/>
      <c r="E18" s="35"/>
      <c r="F18" s="36"/>
    </row>
    <row r="19" spans="3:6" ht="19.5" customHeight="1">
      <c r="C19" s="10"/>
      <c r="D19" s="11"/>
      <c r="E19" s="12"/>
      <c r="F19" s="37"/>
    </row>
    <row r="20" spans="3:6" ht="19.5" customHeight="1">
      <c r="C20" s="16"/>
      <c r="D20" s="34"/>
      <c r="E20" s="12"/>
      <c r="F20" s="37"/>
    </row>
    <row r="21" spans="3:11" s="1" customFormat="1" ht="19.5" customHeight="1">
      <c r="C21" s="16"/>
      <c r="D21" s="17"/>
      <c r="E21" s="11"/>
      <c r="F21" s="38"/>
      <c r="K21" s="2"/>
    </row>
    <row r="22" spans="3:6" ht="19.5" customHeight="1">
      <c r="C22" s="16"/>
      <c r="D22" s="34"/>
      <c r="E22" s="39"/>
      <c r="F22" s="40"/>
    </row>
    <row r="23" spans="3:6" ht="19.5" customHeight="1">
      <c r="C23" s="33"/>
      <c r="D23" s="34"/>
      <c r="E23" s="11"/>
      <c r="F23" s="38"/>
    </row>
    <row r="24" spans="3:6" ht="19.5" customHeight="1">
      <c r="C24" s="33"/>
      <c r="D24" s="34"/>
      <c r="E24" s="39"/>
      <c r="F24" s="40"/>
    </row>
    <row r="25" spans="3:11" s="1" customFormat="1" ht="19.5" customHeight="1">
      <c r="C25" s="16"/>
      <c r="D25" s="17"/>
      <c r="E25" s="39"/>
      <c r="F25" s="40"/>
      <c r="K25" s="2"/>
    </row>
    <row r="26" spans="3:6" ht="19.5" customHeight="1">
      <c r="C26" s="33"/>
      <c r="D26" s="34"/>
      <c r="E26" s="11"/>
      <c r="F26" s="38"/>
    </row>
    <row r="27" spans="3:6" ht="19.5" customHeight="1">
      <c r="C27" s="33"/>
      <c r="D27" s="34"/>
      <c r="E27" s="11"/>
      <c r="F27" s="38"/>
    </row>
    <row r="28" spans="3:6" ht="19.5" customHeight="1">
      <c r="C28" s="33"/>
      <c r="D28" s="34"/>
      <c r="E28" s="11"/>
      <c r="F28" s="38"/>
    </row>
    <row r="29" spans="3:6" ht="19.5" customHeight="1">
      <c r="C29" s="33"/>
      <c r="D29" s="34"/>
      <c r="E29" s="11"/>
      <c r="F29" s="38"/>
    </row>
    <row r="30" spans="3:11" ht="19.5" customHeight="1">
      <c r="C30" s="33"/>
      <c r="D30" s="34"/>
      <c r="E30" s="11"/>
      <c r="F30" s="38"/>
      <c r="K30" s="4"/>
    </row>
    <row r="31" spans="3:11" ht="19.5" customHeight="1">
      <c r="C31" s="33"/>
      <c r="D31" s="34"/>
      <c r="E31" s="11"/>
      <c r="F31" s="38"/>
      <c r="K31" s="4"/>
    </row>
    <row r="32" spans="3:11" ht="19.5" customHeight="1">
      <c r="C32" s="33"/>
      <c r="D32" s="34"/>
      <c r="E32" s="11"/>
      <c r="F32" s="38"/>
      <c r="K32" s="4"/>
    </row>
    <row r="33" spans="3:11" ht="19.5" customHeight="1">
      <c r="C33" s="33" t="s">
        <v>6</v>
      </c>
      <c r="D33" s="34"/>
      <c r="E33" s="41"/>
      <c r="F33" s="38">
        <f>+F8+F9+F10</f>
        <v>574165.97</v>
      </c>
      <c r="H33" s="5"/>
      <c r="K33" s="4"/>
    </row>
    <row r="34" ht="19.5" customHeight="1">
      <c r="K34" s="4"/>
    </row>
    <row r="35" spans="3:11" ht="19.5" customHeight="1">
      <c r="C35" s="42" t="s">
        <v>7</v>
      </c>
      <c r="F35" s="43">
        <f>+F3+F4+F5+F6-F33</f>
        <v>1569467.66</v>
      </c>
      <c r="G35" s="4" t="s">
        <v>8</v>
      </c>
      <c r="H35" s="5"/>
      <c r="K35" s="4"/>
    </row>
    <row r="36" ht="19.5" customHeight="1">
      <c r="K36" s="4"/>
    </row>
    <row r="45" spans="3:11" ht="37.5" customHeight="1">
      <c r="C45" s="44"/>
      <c r="D45" s="45"/>
      <c r="E45" s="45"/>
      <c r="F45" s="46"/>
      <c r="K45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+'0303'!F36</f>
        <v>680081.37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f>1100+6350</f>
        <v>7450</v>
      </c>
    </row>
    <row r="6" spans="3:6" ht="19.5" customHeight="1">
      <c r="C6" s="3" t="s">
        <v>4</v>
      </c>
      <c r="F6" s="5">
        <f>523551.41+136273.5</f>
        <v>659824.9099999999</v>
      </c>
    </row>
    <row r="7" spans="3:8" ht="42" customHeight="1">
      <c r="C7" s="64" t="s">
        <v>29</v>
      </c>
      <c r="D7" s="64"/>
      <c r="E7" s="64"/>
      <c r="F7" s="64"/>
      <c r="H7" s="6"/>
    </row>
    <row r="8" spans="3:11" ht="19.5" customHeight="1">
      <c r="C8" s="7" t="s">
        <v>20</v>
      </c>
      <c r="D8" s="8"/>
      <c r="E8" s="8" t="s">
        <v>21</v>
      </c>
      <c r="F8" s="9">
        <v>523551.41</v>
      </c>
      <c r="G8" s="5"/>
      <c r="H8" s="6"/>
      <c r="K8" s="2"/>
    </row>
    <row r="9" spans="3:11" s="14" customFormat="1" ht="19.5" customHeight="1">
      <c r="C9" s="10"/>
      <c r="D9" s="11"/>
      <c r="E9" s="12"/>
      <c r="F9" s="19"/>
      <c r="H9" s="15"/>
      <c r="K9" s="15"/>
    </row>
    <row r="10" spans="3:11" s="22" customFormat="1" ht="19.5" customHeight="1">
      <c r="C10" s="10"/>
      <c r="D10" s="11"/>
      <c r="E10" s="12"/>
      <c r="F10" s="19"/>
      <c r="G10" s="20"/>
      <c r="H10" s="21"/>
      <c r="K10" s="20"/>
    </row>
    <row r="11" spans="3:11" s="22" customFormat="1" ht="19.5" customHeight="1">
      <c r="C11" s="16"/>
      <c r="D11" s="17"/>
      <c r="E11" s="18"/>
      <c r="F11" s="19"/>
      <c r="G11" s="20"/>
      <c r="H11" s="20"/>
      <c r="K11" s="20"/>
    </row>
    <row r="12" spans="3:11" s="22" customFormat="1" ht="19.5" customHeight="1">
      <c r="C12" s="23"/>
      <c r="D12" s="23"/>
      <c r="E12" s="24"/>
      <c r="F12" s="25"/>
      <c r="H12" s="21"/>
      <c r="K12" s="20"/>
    </row>
    <row r="13" spans="3:11" s="28" customFormat="1" ht="19.5" customHeight="1">
      <c r="C13" s="8"/>
      <c r="D13" s="8"/>
      <c r="E13" s="26"/>
      <c r="F13" s="27"/>
      <c r="H13" s="29"/>
      <c r="K13" s="30"/>
    </row>
    <row r="14" spans="3:11" s="28" customFormat="1" ht="19.5" customHeight="1">
      <c r="C14" s="11"/>
      <c r="D14" s="11"/>
      <c r="E14" s="11"/>
      <c r="F14" s="31"/>
      <c r="H14" s="29"/>
      <c r="K14" s="30"/>
    </row>
    <row r="15" spans="3:8" ht="19.5" customHeight="1">
      <c r="C15" s="8"/>
      <c r="D15" s="8"/>
      <c r="E15" s="12"/>
      <c r="F15" s="13"/>
      <c r="H15" s="32"/>
    </row>
    <row r="16" spans="3:6" ht="19.5" customHeight="1">
      <c r="C16" s="33"/>
      <c r="D16" s="34"/>
      <c r="E16" s="12"/>
      <c r="F16" s="13"/>
    </row>
    <row r="17" spans="3:11" s="1" customFormat="1" ht="19.5" customHeight="1">
      <c r="C17" s="7"/>
      <c r="D17" s="8"/>
      <c r="E17" s="18"/>
      <c r="F17" s="19"/>
      <c r="K17" s="2"/>
    </row>
    <row r="18" spans="3:6" ht="19.5" customHeight="1">
      <c r="C18" s="10"/>
      <c r="D18" s="11"/>
      <c r="E18" s="12"/>
      <c r="F18" s="13"/>
    </row>
    <row r="19" spans="3:6" ht="19.5" customHeight="1">
      <c r="C19" s="10"/>
      <c r="D19" s="11"/>
      <c r="E19" s="35"/>
      <c r="F19" s="36"/>
    </row>
    <row r="20" spans="3:6" ht="19.5" customHeight="1">
      <c r="C20" s="10"/>
      <c r="D20" s="11"/>
      <c r="E20" s="12"/>
      <c r="F20" s="37"/>
    </row>
    <row r="21" spans="3:6" ht="19.5" customHeight="1">
      <c r="C21" s="16"/>
      <c r="D21" s="34"/>
      <c r="E21" s="12"/>
      <c r="F21" s="37"/>
    </row>
    <row r="22" spans="3:11" s="1" customFormat="1" ht="19.5" customHeight="1">
      <c r="C22" s="16"/>
      <c r="D22" s="17"/>
      <c r="E22" s="11"/>
      <c r="F22" s="38"/>
      <c r="K22" s="2"/>
    </row>
    <row r="23" spans="3:6" ht="19.5" customHeight="1">
      <c r="C23" s="16"/>
      <c r="D23" s="34"/>
      <c r="E23" s="39"/>
      <c r="F23" s="40"/>
    </row>
    <row r="24" spans="3:6" ht="19.5" customHeight="1">
      <c r="C24" s="33"/>
      <c r="D24" s="34"/>
      <c r="E24" s="11"/>
      <c r="F24" s="38"/>
    </row>
    <row r="25" spans="3:6" ht="19.5" customHeight="1">
      <c r="C25" s="33"/>
      <c r="D25" s="34"/>
      <c r="E25" s="39"/>
      <c r="F25" s="40"/>
    </row>
    <row r="26" spans="3:11" s="1" customFormat="1" ht="19.5" customHeight="1">
      <c r="C26" s="16"/>
      <c r="D26" s="17"/>
      <c r="E26" s="39"/>
      <c r="F26" s="40"/>
      <c r="K26" s="2"/>
    </row>
    <row r="27" spans="3:6" ht="19.5" customHeight="1">
      <c r="C27" s="33"/>
      <c r="D27" s="34"/>
      <c r="E27" s="11"/>
      <c r="F27" s="38"/>
    </row>
    <row r="28" spans="3:6" ht="19.5" customHeight="1">
      <c r="C28" s="33"/>
      <c r="D28" s="34"/>
      <c r="E28" s="11"/>
      <c r="F28" s="38"/>
    </row>
    <row r="29" spans="3:6" ht="19.5" customHeight="1">
      <c r="C29" s="33"/>
      <c r="D29" s="34"/>
      <c r="E29" s="11"/>
      <c r="F29" s="38"/>
    </row>
    <row r="30" spans="3:6" ht="19.5" customHeight="1">
      <c r="C30" s="33"/>
      <c r="D30" s="34"/>
      <c r="E30" s="11"/>
      <c r="F30" s="38"/>
    </row>
    <row r="31" spans="3:11" ht="19.5" customHeight="1">
      <c r="C31" s="33"/>
      <c r="D31" s="34"/>
      <c r="E31" s="11"/>
      <c r="F31" s="38"/>
      <c r="K31" s="4"/>
    </row>
    <row r="32" spans="3:11" ht="19.5" customHeight="1">
      <c r="C32" s="33"/>
      <c r="D32" s="34"/>
      <c r="E32" s="11"/>
      <c r="F32" s="38"/>
      <c r="K32" s="4"/>
    </row>
    <row r="33" spans="3:11" ht="19.5" customHeight="1">
      <c r="C33" s="33"/>
      <c r="D33" s="34"/>
      <c r="E33" s="11"/>
      <c r="F33" s="38"/>
      <c r="K33" s="4"/>
    </row>
    <row r="34" spans="3:11" ht="19.5" customHeight="1">
      <c r="C34" s="33" t="s">
        <v>6</v>
      </c>
      <c r="D34" s="34"/>
      <c r="E34" s="41"/>
      <c r="F34" s="38">
        <f>+F8+F10+F11+F9</f>
        <v>523551.41</v>
      </c>
      <c r="H34" s="5"/>
      <c r="K34" s="4"/>
    </row>
    <row r="35" ht="19.5" customHeight="1">
      <c r="K35" s="4"/>
    </row>
    <row r="36" spans="3:11" ht="19.5" customHeight="1">
      <c r="C36" s="42" t="s">
        <v>7</v>
      </c>
      <c r="F36" s="43">
        <f>+F3+F4+F5+F6-F34</f>
        <v>823804.8699999999</v>
      </c>
      <c r="G36" s="4" t="s">
        <v>8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4">
      <selection activeCell="J7" sqref="J7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1585873.94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1000</v>
      </c>
    </row>
    <row r="6" ht="19.5" customHeight="1">
      <c r="C6" s="3" t="s">
        <v>4</v>
      </c>
    </row>
    <row r="7" spans="3:8" ht="42" customHeight="1">
      <c r="C7" s="64" t="s">
        <v>9</v>
      </c>
      <c r="D7" s="64"/>
      <c r="E7" s="64"/>
      <c r="F7" s="64"/>
      <c r="H7" s="6"/>
    </row>
    <row r="8" spans="3:11" ht="19.5" customHeight="1">
      <c r="C8" s="7" t="s">
        <v>5</v>
      </c>
      <c r="D8" s="8"/>
      <c r="E8" s="8" t="s">
        <v>17</v>
      </c>
      <c r="F8" s="9">
        <f>906792.57-F9-F10</f>
        <v>367834.23999999993</v>
      </c>
      <c r="G8" s="5"/>
      <c r="H8" s="6"/>
      <c r="K8" s="2"/>
    </row>
    <row r="9" spans="3:11" s="14" customFormat="1" ht="19.5" customHeight="1">
      <c r="C9" s="10" t="s">
        <v>13</v>
      </c>
      <c r="D9" s="11"/>
      <c r="E9" s="12" t="s">
        <v>18</v>
      </c>
      <c r="F9" s="19">
        <v>520833.33</v>
      </c>
      <c r="H9" s="15"/>
      <c r="K9" s="15"/>
    </row>
    <row r="10" spans="3:11" s="22" customFormat="1" ht="19.5" customHeight="1">
      <c r="C10" s="10" t="s">
        <v>13</v>
      </c>
      <c r="D10" s="11"/>
      <c r="E10" s="12" t="s">
        <v>19</v>
      </c>
      <c r="F10" s="19">
        <v>18125</v>
      </c>
      <c r="G10" s="20"/>
      <c r="H10" s="21"/>
      <c r="K10" s="20"/>
    </row>
    <row r="11" spans="3:11" s="22" customFormat="1" ht="19.5" customHeight="1">
      <c r="C11" s="16"/>
      <c r="D11" s="17"/>
      <c r="E11" s="18"/>
      <c r="F11" s="19"/>
      <c r="G11" s="20"/>
      <c r="H11" s="20"/>
      <c r="K11" s="20"/>
    </row>
    <row r="12" spans="3:11" s="22" customFormat="1" ht="19.5" customHeight="1">
      <c r="C12" s="23"/>
      <c r="D12" s="23"/>
      <c r="E12" s="24"/>
      <c r="F12" s="25"/>
      <c r="H12" s="21"/>
      <c r="K12" s="20"/>
    </row>
    <row r="13" spans="3:11" s="28" customFormat="1" ht="19.5" customHeight="1">
      <c r="C13" s="8"/>
      <c r="D13" s="8"/>
      <c r="E13" s="26"/>
      <c r="F13" s="27"/>
      <c r="H13" s="29"/>
      <c r="K13" s="30"/>
    </row>
    <row r="14" spans="3:11" s="28" customFormat="1" ht="19.5" customHeight="1">
      <c r="C14" s="11"/>
      <c r="D14" s="11"/>
      <c r="E14" s="11"/>
      <c r="F14" s="31"/>
      <c r="H14" s="29"/>
      <c r="K14" s="30"/>
    </row>
    <row r="15" spans="3:8" ht="19.5" customHeight="1">
      <c r="C15" s="8"/>
      <c r="D15" s="8"/>
      <c r="E15" s="12"/>
      <c r="F15" s="13"/>
      <c r="H15" s="32"/>
    </row>
    <row r="16" spans="3:6" ht="19.5" customHeight="1">
      <c r="C16" s="33"/>
      <c r="D16" s="34"/>
      <c r="E16" s="12"/>
      <c r="F16" s="13"/>
    </row>
    <row r="17" spans="3:11" s="1" customFormat="1" ht="19.5" customHeight="1">
      <c r="C17" s="7"/>
      <c r="D17" s="8"/>
      <c r="E17" s="18"/>
      <c r="F17" s="19"/>
      <c r="K17" s="2"/>
    </row>
    <row r="18" spans="3:6" ht="19.5" customHeight="1">
      <c r="C18" s="10"/>
      <c r="D18" s="11"/>
      <c r="E18" s="12"/>
      <c r="F18" s="13"/>
    </row>
    <row r="19" spans="3:6" ht="19.5" customHeight="1">
      <c r="C19" s="10"/>
      <c r="D19" s="11"/>
      <c r="E19" s="35"/>
      <c r="F19" s="36"/>
    </row>
    <row r="20" spans="3:6" ht="19.5" customHeight="1">
      <c r="C20" s="10"/>
      <c r="D20" s="11"/>
      <c r="E20" s="12"/>
      <c r="F20" s="37"/>
    </row>
    <row r="21" spans="3:6" ht="19.5" customHeight="1">
      <c r="C21" s="16"/>
      <c r="D21" s="34"/>
      <c r="E21" s="12"/>
      <c r="F21" s="37"/>
    </row>
    <row r="22" spans="3:11" s="1" customFormat="1" ht="19.5" customHeight="1">
      <c r="C22" s="16"/>
      <c r="D22" s="17"/>
      <c r="E22" s="11"/>
      <c r="F22" s="38"/>
      <c r="K22" s="2"/>
    </row>
    <row r="23" spans="3:6" ht="19.5" customHeight="1">
      <c r="C23" s="16"/>
      <c r="D23" s="34"/>
      <c r="E23" s="39"/>
      <c r="F23" s="40"/>
    </row>
    <row r="24" spans="3:6" ht="19.5" customHeight="1">
      <c r="C24" s="33"/>
      <c r="D24" s="34"/>
      <c r="E24" s="11"/>
      <c r="F24" s="38"/>
    </row>
    <row r="25" spans="3:6" ht="19.5" customHeight="1">
      <c r="C25" s="33"/>
      <c r="D25" s="34"/>
      <c r="E25" s="39"/>
      <c r="F25" s="40"/>
    </row>
    <row r="26" spans="3:11" s="1" customFormat="1" ht="19.5" customHeight="1">
      <c r="C26" s="16"/>
      <c r="D26" s="17"/>
      <c r="E26" s="39"/>
      <c r="F26" s="40"/>
      <c r="K26" s="2"/>
    </row>
    <row r="27" spans="3:6" ht="19.5" customHeight="1">
      <c r="C27" s="33"/>
      <c r="D27" s="34"/>
      <c r="E27" s="11"/>
      <c r="F27" s="38"/>
    </row>
    <row r="28" spans="3:6" ht="19.5" customHeight="1">
      <c r="C28" s="33"/>
      <c r="D28" s="34"/>
      <c r="E28" s="11"/>
      <c r="F28" s="38"/>
    </row>
    <row r="29" spans="3:6" ht="19.5" customHeight="1">
      <c r="C29" s="33"/>
      <c r="D29" s="34"/>
      <c r="E29" s="11"/>
      <c r="F29" s="38"/>
    </row>
    <row r="30" spans="3:6" ht="19.5" customHeight="1">
      <c r="C30" s="33"/>
      <c r="D30" s="34"/>
      <c r="E30" s="11"/>
      <c r="F30" s="38"/>
    </row>
    <row r="31" spans="3:11" ht="19.5" customHeight="1">
      <c r="C31" s="33"/>
      <c r="D31" s="34"/>
      <c r="E31" s="11"/>
      <c r="F31" s="38"/>
      <c r="K31" s="4"/>
    </row>
    <row r="32" spans="3:11" ht="19.5" customHeight="1">
      <c r="C32" s="33"/>
      <c r="D32" s="34"/>
      <c r="E32" s="11"/>
      <c r="F32" s="38"/>
      <c r="K32" s="4"/>
    </row>
    <row r="33" spans="3:11" ht="19.5" customHeight="1">
      <c r="C33" s="33"/>
      <c r="D33" s="34"/>
      <c r="E33" s="11"/>
      <c r="F33" s="38"/>
      <c r="K33" s="4"/>
    </row>
    <row r="34" spans="3:11" ht="19.5" customHeight="1">
      <c r="C34" s="33" t="s">
        <v>6</v>
      </c>
      <c r="D34" s="34"/>
      <c r="E34" s="41"/>
      <c r="F34" s="38">
        <f>+F8+F10+F11+F9</f>
        <v>906792.57</v>
      </c>
      <c r="H34" s="5"/>
      <c r="K34" s="4"/>
    </row>
    <row r="35" ht="19.5" customHeight="1">
      <c r="K35" s="4"/>
    </row>
    <row r="36" spans="3:11" ht="19.5" customHeight="1">
      <c r="C36" s="42" t="s">
        <v>7</v>
      </c>
      <c r="F36" s="43">
        <f>+F3+F4+F5+F6-F34</f>
        <v>680081.37</v>
      </c>
      <c r="G36" s="4" t="s">
        <v>8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7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1263846.37</v>
      </c>
    </row>
    <row r="4" spans="3:6" ht="19.5" customHeight="1">
      <c r="C4" s="3" t="s">
        <v>2</v>
      </c>
      <c r="F4" s="5">
        <f>423949.4+7542603.15</f>
        <v>7966552.550000001</v>
      </c>
    </row>
    <row r="5" spans="3:6" ht="19.5" customHeight="1">
      <c r="C5" s="3" t="s">
        <v>3</v>
      </c>
      <c r="F5" s="5">
        <f>450+700</f>
        <v>1150</v>
      </c>
    </row>
    <row r="6" spans="3:6" ht="19.5" customHeight="1">
      <c r="C6" s="3" t="s">
        <v>4</v>
      </c>
      <c r="F6" s="5">
        <f>324299.86+20923.07+39695.33</f>
        <v>384918.26</v>
      </c>
    </row>
    <row r="7" spans="3:8" ht="42" customHeight="1">
      <c r="C7" s="64" t="s">
        <v>16</v>
      </c>
      <c r="D7" s="64"/>
      <c r="E7" s="64"/>
      <c r="F7" s="64"/>
      <c r="H7" s="6"/>
    </row>
    <row r="8" spans="3:11" ht="19.5" customHeight="1">
      <c r="C8" s="7" t="s">
        <v>5</v>
      </c>
      <c r="D8" s="8"/>
      <c r="E8" s="8" t="s">
        <v>10</v>
      </c>
      <c r="F8" s="9">
        <f>39695.33+7542603.15</f>
        <v>7582298.48</v>
      </c>
      <c r="G8" s="5"/>
      <c r="H8" s="6"/>
      <c r="K8" s="2"/>
    </row>
    <row r="9" spans="3:11" s="14" customFormat="1" ht="19.5" customHeight="1">
      <c r="C9" s="10" t="s">
        <v>12</v>
      </c>
      <c r="D9" s="11"/>
      <c r="E9" s="12" t="s">
        <v>11</v>
      </c>
      <c r="F9" s="13">
        <f>20923.07+423949.4</f>
        <v>444872.47000000003</v>
      </c>
      <c r="H9" s="15"/>
      <c r="K9" s="15"/>
    </row>
    <row r="10" spans="3:11" s="22" customFormat="1" ht="19.5" customHeight="1">
      <c r="C10" s="16" t="s">
        <v>13</v>
      </c>
      <c r="D10" s="17"/>
      <c r="E10" s="18" t="s">
        <v>14</v>
      </c>
      <c r="F10" s="19"/>
      <c r="G10" s="20"/>
      <c r="H10" s="21"/>
      <c r="K10" s="20"/>
    </row>
    <row r="11" spans="3:11" s="22" customFormat="1" ht="19.5" customHeight="1">
      <c r="C11" s="16"/>
      <c r="D11" s="17"/>
      <c r="E11" s="18" t="s">
        <v>15</v>
      </c>
      <c r="F11" s="19">
        <f>3172.26+160+90</f>
        <v>3422.26</v>
      </c>
      <c r="G11" s="20"/>
      <c r="H11" s="20"/>
      <c r="K11" s="20"/>
    </row>
    <row r="12" spans="3:11" s="22" customFormat="1" ht="19.5" customHeight="1">
      <c r="C12" s="23"/>
      <c r="D12" s="23"/>
      <c r="E12" s="24"/>
      <c r="F12" s="25"/>
      <c r="H12" s="21"/>
      <c r="K12" s="20"/>
    </row>
    <row r="13" spans="3:11" s="28" customFormat="1" ht="19.5" customHeight="1">
      <c r="C13" s="8"/>
      <c r="D13" s="8"/>
      <c r="E13" s="26"/>
      <c r="F13" s="27"/>
      <c r="H13" s="29"/>
      <c r="K13" s="30"/>
    </row>
    <row r="14" spans="3:11" s="28" customFormat="1" ht="19.5" customHeight="1">
      <c r="C14" s="11"/>
      <c r="D14" s="11"/>
      <c r="E14" s="11"/>
      <c r="F14" s="31"/>
      <c r="H14" s="29"/>
      <c r="K14" s="30"/>
    </row>
    <row r="15" spans="3:8" ht="19.5" customHeight="1">
      <c r="C15" s="8"/>
      <c r="D15" s="8"/>
      <c r="E15" s="12"/>
      <c r="F15" s="13"/>
      <c r="H15" s="32"/>
    </row>
    <row r="16" spans="3:6" ht="19.5" customHeight="1">
      <c r="C16" s="33"/>
      <c r="D16" s="34"/>
      <c r="E16" s="12"/>
      <c r="F16" s="13"/>
    </row>
    <row r="17" spans="3:11" s="1" customFormat="1" ht="19.5" customHeight="1">
      <c r="C17" s="7"/>
      <c r="D17" s="8"/>
      <c r="E17" s="18"/>
      <c r="F17" s="19"/>
      <c r="K17" s="2"/>
    </row>
    <row r="18" spans="3:6" ht="19.5" customHeight="1">
      <c r="C18" s="10"/>
      <c r="D18" s="11"/>
      <c r="E18" s="12"/>
      <c r="F18" s="13"/>
    </row>
    <row r="19" spans="3:6" ht="19.5" customHeight="1">
      <c r="C19" s="10"/>
      <c r="D19" s="11"/>
      <c r="E19" s="35"/>
      <c r="F19" s="36"/>
    </row>
    <row r="20" spans="3:6" ht="19.5" customHeight="1">
      <c r="C20" s="10"/>
      <c r="D20" s="11"/>
      <c r="E20" s="12"/>
      <c r="F20" s="37"/>
    </row>
    <row r="21" spans="3:6" ht="19.5" customHeight="1">
      <c r="C21" s="16"/>
      <c r="D21" s="34"/>
      <c r="E21" s="12"/>
      <c r="F21" s="37"/>
    </row>
    <row r="22" spans="3:11" s="1" customFormat="1" ht="19.5" customHeight="1">
      <c r="C22" s="16"/>
      <c r="D22" s="17"/>
      <c r="E22" s="11"/>
      <c r="F22" s="38"/>
      <c r="K22" s="2"/>
    </row>
    <row r="23" spans="3:6" ht="19.5" customHeight="1">
      <c r="C23" s="16"/>
      <c r="D23" s="34"/>
      <c r="E23" s="39"/>
      <c r="F23" s="40"/>
    </row>
    <row r="24" spans="3:6" ht="19.5" customHeight="1">
      <c r="C24" s="33"/>
      <c r="D24" s="34"/>
      <c r="E24" s="11"/>
      <c r="F24" s="38"/>
    </row>
    <row r="25" spans="3:6" ht="19.5" customHeight="1">
      <c r="C25" s="33"/>
      <c r="D25" s="34"/>
      <c r="E25" s="39"/>
      <c r="F25" s="40"/>
    </row>
    <row r="26" spans="3:11" s="1" customFormat="1" ht="19.5" customHeight="1">
      <c r="C26" s="16"/>
      <c r="D26" s="17"/>
      <c r="E26" s="39"/>
      <c r="F26" s="40"/>
      <c r="K26" s="2"/>
    </row>
    <row r="27" spans="3:6" ht="19.5" customHeight="1">
      <c r="C27" s="33"/>
      <c r="D27" s="34"/>
      <c r="E27" s="11"/>
      <c r="F27" s="38"/>
    </row>
    <row r="28" spans="3:6" ht="19.5" customHeight="1">
      <c r="C28" s="33"/>
      <c r="D28" s="34"/>
      <c r="E28" s="11"/>
      <c r="F28" s="38"/>
    </row>
    <row r="29" spans="3:6" ht="19.5" customHeight="1">
      <c r="C29" s="33"/>
      <c r="D29" s="34"/>
      <c r="E29" s="11"/>
      <c r="F29" s="38"/>
    </row>
    <row r="30" spans="3:6" ht="19.5" customHeight="1">
      <c r="C30" s="33"/>
      <c r="D30" s="34"/>
      <c r="E30" s="11"/>
      <c r="F30" s="38"/>
    </row>
    <row r="31" spans="3:11" ht="19.5" customHeight="1">
      <c r="C31" s="33"/>
      <c r="D31" s="34"/>
      <c r="E31" s="11"/>
      <c r="F31" s="38"/>
      <c r="K31" s="4"/>
    </row>
    <row r="32" spans="3:11" ht="19.5" customHeight="1">
      <c r="C32" s="33"/>
      <c r="D32" s="34"/>
      <c r="E32" s="11"/>
      <c r="F32" s="38"/>
      <c r="K32" s="4"/>
    </row>
    <row r="33" spans="3:11" ht="19.5" customHeight="1">
      <c r="C33" s="33"/>
      <c r="D33" s="34"/>
      <c r="E33" s="11"/>
      <c r="F33" s="38"/>
      <c r="K33" s="4"/>
    </row>
    <row r="34" spans="3:11" ht="19.5" customHeight="1">
      <c r="C34" s="33" t="s">
        <v>6</v>
      </c>
      <c r="D34" s="34"/>
      <c r="E34" s="41"/>
      <c r="F34" s="38">
        <f>+F8+F10+F11+F9</f>
        <v>8030593.21</v>
      </c>
      <c r="H34" s="5"/>
      <c r="K34" s="4"/>
    </row>
    <row r="35" ht="19.5" customHeight="1">
      <c r="K35" s="4"/>
    </row>
    <row r="36" spans="3:11" ht="19.5" customHeight="1">
      <c r="C36" s="42" t="s">
        <v>7</v>
      </c>
      <c r="F36" s="43">
        <f>+F3+F4+F5+F6-F34</f>
        <v>1585873.9700000016</v>
      </c>
      <c r="G36" s="4" t="s">
        <v>8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+'2503'!D35</f>
        <v>359929.33999999997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5664</v>
      </c>
    </row>
    <row r="6" spans="1:4" ht="19.5" customHeight="1">
      <c r="A6" s="3" t="s">
        <v>4</v>
      </c>
      <c r="D6" s="5">
        <f>4026548.01+138600</f>
        <v>4165148.01</v>
      </c>
    </row>
    <row r="7" spans="1:6" ht="42" customHeight="1">
      <c r="A7" s="64" t="s">
        <v>86</v>
      </c>
      <c r="B7" s="64"/>
      <c r="C7" s="64"/>
      <c r="D7" s="64"/>
      <c r="F7" s="6"/>
    </row>
    <row r="8" spans="1:9" s="1" customFormat="1" ht="19.5" customHeight="1">
      <c r="A8" s="7" t="s">
        <v>13</v>
      </c>
      <c r="B8" s="8"/>
      <c r="C8" s="8" t="s">
        <v>14</v>
      </c>
      <c r="D8" s="9">
        <f>+D9+D10</f>
        <v>173077.53</v>
      </c>
      <c r="E8" s="2"/>
      <c r="F8" s="51"/>
      <c r="I8" s="2"/>
    </row>
    <row r="9" spans="1:9" s="22" customFormat="1" ht="19.5" customHeight="1">
      <c r="A9" s="59"/>
      <c r="B9" s="60"/>
      <c r="C9" s="61" t="s">
        <v>83</v>
      </c>
      <c r="D9" s="62">
        <v>138600</v>
      </c>
      <c r="E9" s="20"/>
      <c r="F9" s="21"/>
      <c r="I9" s="20"/>
    </row>
    <row r="10" spans="1:9" s="28" customFormat="1" ht="19.5" customHeight="1">
      <c r="A10" s="11"/>
      <c r="B10" s="11"/>
      <c r="C10" s="11" t="s">
        <v>84</v>
      </c>
      <c r="D10" s="63">
        <v>34477.53</v>
      </c>
      <c r="E10" s="30"/>
      <c r="F10" s="30"/>
      <c r="I10" s="30"/>
    </row>
    <row r="11" spans="1:9" s="22" customFormat="1" ht="19.5" customHeight="1">
      <c r="A11" s="52" t="s">
        <v>5</v>
      </c>
      <c r="B11" s="53"/>
      <c r="C11" s="49" t="s">
        <v>17</v>
      </c>
      <c r="D11" s="57">
        <f>4026548.01+39176.83</f>
        <v>4065724.84</v>
      </c>
      <c r="F11" s="21"/>
      <c r="I11" s="20"/>
    </row>
    <row r="12" spans="1:9" s="22" customFormat="1" ht="19.5" customHeight="1">
      <c r="A12" s="8"/>
      <c r="B12" s="8"/>
      <c r="C12" s="26"/>
      <c r="D12" s="27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+D8+D11</f>
        <v>4238802.37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+D3+D5+D6-D33</f>
        <v>291938.9799999995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0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+'2403'!D35</f>
        <v>438779.33999999997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350</v>
      </c>
    </row>
    <row r="6" ht="19.5" customHeight="1">
      <c r="A6" s="3" t="s">
        <v>4</v>
      </c>
    </row>
    <row r="7" spans="1:6" ht="42" customHeight="1">
      <c r="A7" s="64" t="s">
        <v>81</v>
      </c>
      <c r="B7" s="64"/>
      <c r="C7" s="64"/>
      <c r="D7" s="64"/>
      <c r="F7" s="6"/>
    </row>
    <row r="8" spans="1:9" s="1" customFormat="1" ht="19.5" customHeight="1">
      <c r="A8" s="7" t="s">
        <v>13</v>
      </c>
      <c r="B8" s="8"/>
      <c r="C8" s="8" t="s">
        <v>14</v>
      </c>
      <c r="D8" s="9"/>
      <c r="E8" s="2"/>
      <c r="F8" s="51"/>
      <c r="I8" s="2"/>
    </row>
    <row r="9" spans="1:9" s="22" customFormat="1" ht="19.5" customHeight="1">
      <c r="A9" s="52"/>
      <c r="B9" s="53"/>
      <c r="C9" s="49" t="s">
        <v>83</v>
      </c>
      <c r="D9" s="57">
        <v>79200</v>
      </c>
      <c r="E9" s="20"/>
      <c r="F9" s="21"/>
      <c r="I9" s="20"/>
    </row>
    <row r="10" spans="1:9" s="22" customFormat="1" ht="19.5" customHeight="1">
      <c r="A10" s="7"/>
      <c r="B10" s="8"/>
      <c r="C10" s="12"/>
      <c r="D10" s="13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26"/>
      <c r="D12" s="27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+D8+D9+D10+D11</f>
        <v>79200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+D3+D4+D5-D33</f>
        <v>359929.33999999997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+'2303'!D35</f>
        <v>435229.33999999997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3550</v>
      </c>
    </row>
    <row r="6" ht="19.5" customHeight="1">
      <c r="A6" s="3" t="s">
        <v>4</v>
      </c>
    </row>
    <row r="7" spans="1:6" ht="42" customHeight="1">
      <c r="A7" s="64" t="s">
        <v>82</v>
      </c>
      <c r="B7" s="64"/>
      <c r="C7" s="64"/>
      <c r="D7" s="64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2"/>
      <c r="B9" s="53"/>
      <c r="C9" s="49"/>
      <c r="D9" s="57"/>
      <c r="E9" s="20"/>
      <c r="F9" s="21"/>
      <c r="I9" s="20"/>
    </row>
    <row r="10" spans="1:9" s="22" customFormat="1" ht="19.5" customHeight="1">
      <c r="A10" s="7"/>
      <c r="B10" s="8"/>
      <c r="C10" s="12"/>
      <c r="D10" s="13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26"/>
      <c r="D12" s="27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+D8+D9+D10+D11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+D3+D4+D5-D33</f>
        <v>438779.33999999997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457787.86</v>
      </c>
    </row>
    <row r="4" spans="1:4" ht="19.5" customHeight="1">
      <c r="A4" s="3" t="s">
        <v>2</v>
      </c>
      <c r="D4" s="5">
        <v>66092</v>
      </c>
    </row>
    <row r="5" spans="1:4" ht="19.5" customHeight="1">
      <c r="A5" s="3" t="s">
        <v>3</v>
      </c>
      <c r="D5" s="5">
        <v>4300</v>
      </c>
    </row>
    <row r="6" ht="19.5" customHeight="1">
      <c r="A6" s="3" t="s">
        <v>4</v>
      </c>
    </row>
    <row r="7" spans="1:6" ht="42" customHeight="1">
      <c r="A7" s="64" t="s">
        <v>78</v>
      </c>
      <c r="B7" s="64"/>
      <c r="C7" s="64"/>
      <c r="D7" s="64"/>
      <c r="F7" s="6"/>
    </row>
    <row r="8" spans="1:9" s="1" customFormat="1" ht="19.5" customHeight="1">
      <c r="A8" s="7" t="s">
        <v>79</v>
      </c>
      <c r="B8" s="8"/>
      <c r="C8" s="8" t="s">
        <v>80</v>
      </c>
      <c r="D8" s="9">
        <v>66092</v>
      </c>
      <c r="E8" s="2"/>
      <c r="F8" s="51"/>
      <c r="I8" s="2"/>
    </row>
    <row r="9" spans="1:9" s="22" customFormat="1" ht="19.5" customHeight="1">
      <c r="A9" s="52"/>
      <c r="B9" s="53"/>
      <c r="C9" s="49"/>
      <c r="D9" s="57">
        <v>11982.66</v>
      </c>
      <c r="E9" s="20"/>
      <c r="F9" s="21"/>
      <c r="I9" s="20"/>
    </row>
    <row r="10" spans="1:9" s="22" customFormat="1" ht="19.5" customHeight="1">
      <c r="A10" s="7"/>
      <c r="B10" s="8"/>
      <c r="C10" s="12"/>
      <c r="D10" s="13">
        <v>8474.79</v>
      </c>
      <c r="E10" s="20"/>
      <c r="F10" s="20"/>
      <c r="I10" s="20"/>
    </row>
    <row r="11" spans="1:9" s="22" customFormat="1" ht="19.5" customHeight="1">
      <c r="A11" s="23"/>
      <c r="B11" s="23"/>
      <c r="C11" s="24"/>
      <c r="D11" s="25">
        <f>6148.32+252.75</f>
        <v>6401.07</v>
      </c>
      <c r="F11" s="21"/>
      <c r="I11" s="20"/>
    </row>
    <row r="12" spans="1:9" s="22" customFormat="1" ht="19.5" customHeight="1">
      <c r="A12" s="8"/>
      <c r="B12" s="8"/>
      <c r="C12" s="26"/>
      <c r="D12" s="27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+D8+D9+D10+D11</f>
        <v>92950.52000000002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+D3+D4+D5-D33</f>
        <v>435229.33999999997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+'1803'!D35</f>
        <v>452237.85999999975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4300+750</f>
        <v>5050</v>
      </c>
    </row>
    <row r="6" ht="19.5" customHeight="1">
      <c r="A6" s="3" t="s">
        <v>4</v>
      </c>
    </row>
    <row r="7" spans="1:6" ht="42" customHeight="1">
      <c r="A7" s="64" t="s">
        <v>77</v>
      </c>
      <c r="B7" s="64"/>
      <c r="C7" s="64"/>
      <c r="D7" s="64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2"/>
      <c r="B9" s="53"/>
      <c r="C9" s="49"/>
      <c r="D9" s="57"/>
      <c r="E9" s="20"/>
      <c r="F9" s="21"/>
      <c r="I9" s="20"/>
    </row>
    <row r="10" spans="1:9" s="22" customFormat="1" ht="19.5" customHeight="1">
      <c r="A10" s="7"/>
      <c r="B10" s="8"/>
      <c r="C10" s="12"/>
      <c r="D10" s="13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26"/>
      <c r="D12" s="27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+D8+D18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+D3+D4+D5-D33</f>
        <v>457287.85999999975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6">
      <selection activeCell="D17" sqref="D1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+'1703'!D35</f>
        <v>929617.3799999999</v>
      </c>
    </row>
    <row r="4" spans="1:4" ht="19.5" customHeight="1">
      <c r="A4" s="3" t="s">
        <v>2</v>
      </c>
      <c r="D4" s="5">
        <v>540028.9</v>
      </c>
    </row>
    <row r="5" spans="1:4" ht="19.5" customHeight="1">
      <c r="A5" s="3" t="s">
        <v>3</v>
      </c>
      <c r="D5" s="5">
        <v>400</v>
      </c>
    </row>
    <row r="6" ht="19.5" customHeight="1">
      <c r="A6" s="3" t="s">
        <v>4</v>
      </c>
    </row>
    <row r="7" spans="1:6" ht="42" customHeight="1">
      <c r="A7" s="64" t="s">
        <v>64</v>
      </c>
      <c r="B7" s="64"/>
      <c r="C7" s="64"/>
      <c r="D7" s="64"/>
      <c r="F7" s="6"/>
    </row>
    <row r="8" spans="1:9" s="1" customFormat="1" ht="19.5" customHeight="1">
      <c r="A8" s="7" t="s">
        <v>13</v>
      </c>
      <c r="B8" s="8"/>
      <c r="C8" s="8" t="s">
        <v>14</v>
      </c>
      <c r="D8" s="9">
        <f>+D9+D10+D11+D12+D13+D14+D15+D16</f>
        <v>477779.52</v>
      </c>
      <c r="E8" s="2"/>
      <c r="F8" s="51"/>
      <c r="I8" s="2"/>
    </row>
    <row r="9" spans="1:9" s="22" customFormat="1" ht="19.5" customHeight="1">
      <c r="A9" s="52"/>
      <c r="B9" s="53"/>
      <c r="C9" s="49" t="s">
        <v>76</v>
      </c>
      <c r="D9" s="57">
        <v>76210</v>
      </c>
      <c r="E9" s="20"/>
      <c r="F9" s="21"/>
      <c r="I9" s="20"/>
    </row>
    <row r="10" spans="1:9" s="22" customFormat="1" ht="19.5" customHeight="1">
      <c r="A10" s="7"/>
      <c r="B10" s="8"/>
      <c r="C10" s="12" t="s">
        <v>65</v>
      </c>
      <c r="D10" s="13">
        <f>406.78+64975.69</f>
        <v>65382.47</v>
      </c>
      <c r="E10" s="20"/>
      <c r="F10" s="20"/>
      <c r="I10" s="20"/>
    </row>
    <row r="11" spans="1:9" s="22" customFormat="1" ht="19.5" customHeight="1">
      <c r="A11" s="23"/>
      <c r="B11" s="23"/>
      <c r="C11" s="24" t="s">
        <v>66</v>
      </c>
      <c r="D11" s="25">
        <v>6910</v>
      </c>
      <c r="F11" s="21"/>
      <c r="I11" s="20"/>
    </row>
    <row r="12" spans="1:9" s="22" customFormat="1" ht="19.5" customHeight="1">
      <c r="A12" s="8"/>
      <c r="B12" s="8"/>
      <c r="C12" s="26" t="s">
        <v>67</v>
      </c>
      <c r="D12" s="27">
        <v>31177.05</v>
      </c>
      <c r="F12" s="21"/>
      <c r="I12" s="20"/>
    </row>
    <row r="13" spans="1:9" s="28" customFormat="1" ht="19.5" customHeight="1">
      <c r="A13" s="11"/>
      <c r="B13" s="11"/>
      <c r="C13" s="11" t="s">
        <v>68</v>
      </c>
      <c r="D13" s="31">
        <v>99600</v>
      </c>
      <c r="F13" s="29"/>
      <c r="I13" s="30"/>
    </row>
    <row r="14" spans="1:6" ht="19.5" customHeight="1">
      <c r="A14" s="8"/>
      <c r="B14" s="8"/>
      <c r="C14" s="12" t="s">
        <v>69</v>
      </c>
      <c r="D14" s="13">
        <v>14700</v>
      </c>
      <c r="F14" s="32"/>
    </row>
    <row r="15" spans="1:4" ht="19.5" customHeight="1">
      <c r="A15" s="33"/>
      <c r="B15" s="34"/>
      <c r="C15" s="12" t="s">
        <v>70</v>
      </c>
      <c r="D15" s="13">
        <f>10500+10500+74000</f>
        <v>95000</v>
      </c>
    </row>
    <row r="16" spans="1:4" ht="19.5" customHeight="1">
      <c r="A16" s="10"/>
      <c r="B16" s="11"/>
      <c r="C16" s="12" t="s">
        <v>71</v>
      </c>
      <c r="D16" s="13">
        <f>8400+14400+3600+6000+3600+14400+1200+16800+12000+8400</f>
        <v>88800</v>
      </c>
    </row>
    <row r="17" spans="1:4" ht="19.5" customHeight="1">
      <c r="A17" s="10"/>
      <c r="B17" s="11"/>
      <c r="D17" s="13"/>
    </row>
    <row r="18" spans="1:9" s="1" customFormat="1" ht="19.5" customHeight="1">
      <c r="A18" s="7" t="s">
        <v>73</v>
      </c>
      <c r="B18" s="8"/>
      <c r="C18" s="18" t="s">
        <v>72</v>
      </c>
      <c r="D18" s="58">
        <f>+D19+D20</f>
        <v>540028.9</v>
      </c>
      <c r="I18" s="2"/>
    </row>
    <row r="19" spans="1:4" ht="19.5" customHeight="1">
      <c r="A19" s="10"/>
      <c r="B19" s="11"/>
      <c r="C19" s="4" t="s">
        <v>74</v>
      </c>
      <c r="D19" s="37">
        <v>421872.4</v>
      </c>
    </row>
    <row r="20" spans="1:4" ht="19.5" customHeight="1">
      <c r="A20" s="16"/>
      <c r="B20" s="34"/>
      <c r="C20" s="12" t="s">
        <v>75</v>
      </c>
      <c r="D20" s="37">
        <v>118156.5</v>
      </c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+D8+D18</f>
        <v>1017808.42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+D3+D4+D5-D33</f>
        <v>452237.85999999975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+'1603'!D35</f>
        <v>422342.37</v>
      </c>
    </row>
    <row r="4" spans="1:4" ht="19.5" customHeight="1">
      <c r="A4" s="3" t="s">
        <v>2</v>
      </c>
      <c r="D4" s="5">
        <f>6331767.48+420257.08+476166.67+23958.33</f>
        <v>7252149.5600000005</v>
      </c>
    </row>
    <row r="5" spans="1:4" ht="19.5" customHeight="1">
      <c r="A5" s="3" t="s">
        <v>3</v>
      </c>
      <c r="D5" s="5">
        <f>900+6250</f>
        <v>7150</v>
      </c>
    </row>
    <row r="6" ht="19.5" customHeight="1">
      <c r="A6" s="3" t="s">
        <v>4</v>
      </c>
    </row>
    <row r="7" spans="1:6" ht="42" customHeight="1">
      <c r="A7" s="64" t="s">
        <v>61</v>
      </c>
      <c r="B7" s="64"/>
      <c r="C7" s="64"/>
      <c r="D7" s="64"/>
      <c r="F7" s="6"/>
    </row>
    <row r="8" spans="1:9" s="1" customFormat="1" ht="19.5" customHeight="1">
      <c r="A8" s="7" t="s">
        <v>5</v>
      </c>
      <c r="B8" s="8"/>
      <c r="C8" s="8" t="s">
        <v>62</v>
      </c>
      <c r="D8" s="9">
        <v>6331767.48</v>
      </c>
      <c r="E8" s="2"/>
      <c r="F8" s="51"/>
      <c r="I8" s="2"/>
    </row>
    <row r="9" spans="1:9" s="22" customFormat="1" ht="19.5" customHeight="1">
      <c r="A9" s="52" t="s">
        <v>12</v>
      </c>
      <c r="B9" s="53"/>
      <c r="C9" s="54" t="s">
        <v>63</v>
      </c>
      <c r="D9" s="50">
        <v>420257.07</v>
      </c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+D8+D9</f>
        <v>6752024.550000001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+D3+D4+D5-D33</f>
        <v>929617.3799999999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9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+'1503'!D35</f>
        <v>523201.1699999998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1450</v>
      </c>
    </row>
    <row r="6" ht="19.5" customHeight="1">
      <c r="A6" s="3" t="s">
        <v>4</v>
      </c>
    </row>
    <row r="7" spans="1:6" ht="42" customHeight="1">
      <c r="A7" s="64" t="s">
        <v>56</v>
      </c>
      <c r="B7" s="64"/>
      <c r="C7" s="64"/>
      <c r="D7" s="64"/>
      <c r="F7" s="6"/>
    </row>
    <row r="8" spans="1:9" s="1" customFormat="1" ht="19.5" customHeight="1">
      <c r="A8" s="7" t="s">
        <v>58</v>
      </c>
      <c r="B8" s="8"/>
      <c r="C8" s="8" t="s">
        <v>59</v>
      </c>
      <c r="D8" s="9">
        <f>90849+7850</f>
        <v>98699</v>
      </c>
      <c r="E8" s="2"/>
      <c r="F8" s="51"/>
      <c r="I8" s="2"/>
    </row>
    <row r="9" spans="1:9" s="22" customFormat="1" ht="19.5" customHeight="1">
      <c r="A9" s="52" t="s">
        <v>13</v>
      </c>
      <c r="B9" s="53"/>
      <c r="C9" s="54" t="s">
        <v>60</v>
      </c>
      <c r="D9" s="50">
        <f>1804.85+1804.85</f>
        <v>3609.7</v>
      </c>
      <c r="E9" s="20"/>
      <c r="F9" s="21"/>
      <c r="I9" s="20"/>
    </row>
    <row r="10" spans="1:9" s="22" customFormat="1" ht="19.5" customHeight="1">
      <c r="A10" s="7"/>
      <c r="B10" s="8"/>
      <c r="C10" s="18" t="s">
        <v>57</v>
      </c>
      <c r="D10" s="19">
        <f>+D9</f>
        <v>3609.7</v>
      </c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+D8+D10</f>
        <v>102308.7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v>422342.37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cp:lastPrinted>2021-03-06T19:06:31Z</cp:lastPrinted>
  <dcterms:created xsi:type="dcterms:W3CDTF">2021-03-02T06:45:47Z</dcterms:created>
  <dcterms:modified xsi:type="dcterms:W3CDTF">2021-03-29T07:56:06Z</dcterms:modified>
  <cp:category/>
  <cp:version/>
  <cp:contentType/>
  <cp:contentStatus/>
</cp:coreProperties>
</file>