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90" activeTab="0"/>
  </bookViews>
  <sheets>
    <sheet name="2901" sheetId="1" r:id="rId1"/>
    <sheet name="2802" sheetId="2" r:id="rId2"/>
    <sheet name="2701" sheetId="3" r:id="rId3"/>
    <sheet name="2601" sheetId="4" r:id="rId4"/>
    <sheet name="2301" sheetId="5" r:id="rId5"/>
    <sheet name="2201" sheetId="6" r:id="rId6"/>
    <sheet name="2101" sheetId="7" r:id="rId7"/>
    <sheet name="2001" sheetId="8" r:id="rId8"/>
    <sheet name="1901" sheetId="9" r:id="rId9"/>
    <sheet name="1802" sheetId="10" r:id="rId10"/>
    <sheet name="1501" sheetId="11" r:id="rId11"/>
    <sheet name="1401" sheetId="12" r:id="rId12"/>
    <sheet name="1301" sheetId="13" r:id="rId13"/>
    <sheet name="1201" sheetId="14" r:id="rId14"/>
    <sheet name="1101" sheetId="15" r:id="rId15"/>
    <sheet name="0801" sheetId="16" r:id="rId16"/>
    <sheet name="0601" sheetId="17" r:id="rId17"/>
    <sheet name="0501" sheetId="18" r:id="rId18"/>
    <sheet name="0401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<sst xmlns="http://schemas.openxmlformats.org/spreadsheetml/2006/main" count="268" uniqueCount="105">
  <si>
    <t xml:space="preserve"> </t>
  </si>
  <si>
    <t>Stanje na računu 840-729661-47</t>
  </si>
  <si>
    <t>Ukupno izvrsena placanja</t>
  </si>
  <si>
    <t>jubilarne</t>
  </si>
  <si>
    <t>06j</t>
  </si>
  <si>
    <t>adoc</t>
  </si>
  <si>
    <t>vega</t>
  </si>
  <si>
    <t>lek</t>
  </si>
  <si>
    <t>062</t>
  </si>
  <si>
    <t xml:space="preserve">prevoz </t>
  </si>
  <si>
    <t>05b</t>
  </si>
  <si>
    <t>prevoz pzz</t>
  </si>
  <si>
    <t>06b</t>
  </si>
  <si>
    <t>dnevnice</t>
  </si>
  <si>
    <t>ministarstvo finansija</t>
  </si>
  <si>
    <t>materijalni</t>
  </si>
  <si>
    <t>06e</t>
  </si>
  <si>
    <t>SPECIFIKACIJA IZVRŠENIH PLAĆANJA PO DOBAVLJAČIMA NA DAN  31.12.2020.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</si>
  <si>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</si>
  <si>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</si>
  <si>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</si>
  <si>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</si>
  <si>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</si>
  <si>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04.01.2021.</t>
  </si>
  <si>
    <t>06a</t>
  </si>
  <si>
    <t>plata pzz</t>
  </si>
  <si>
    <t>05a</t>
  </si>
  <si>
    <t>plata stomatologija</t>
  </si>
  <si>
    <t>06n</t>
  </si>
  <si>
    <t>plate covid</t>
  </si>
  <si>
    <t>06i</t>
  </si>
  <si>
    <t>invalidi</t>
  </si>
  <si>
    <t>SPECIFIKACIJA IZVRŠENIH PLAĆANJA PO DOBAVLJAČIMA NA DAN  06.01.2021.</t>
  </si>
  <si>
    <t>3r</t>
  </si>
  <si>
    <t>participacija</t>
  </si>
  <si>
    <t>SPECIFIKACIJA IZVRŠENIH PLAĆANJA PO DOBAVLJAČIMA NA DAN  08.01.2021.</t>
  </si>
  <si>
    <t>SPECIFIKACIJA IZVRŠENIH PLAĆANJA PO DOBAVLJAČIMA NA DAN  11.01.2021.</t>
  </si>
  <si>
    <t>materijalni troskovi</t>
  </si>
  <si>
    <t>AUTO CENTAR SPERLIC</t>
  </si>
  <si>
    <t>JENA MEDICAL D.O.O.</t>
  </si>
  <si>
    <t>DELTAGRAF DOO, SMEDEREVO</t>
  </si>
  <si>
    <t>J.K.P. DONJI MILANOVAC - VODA</t>
  </si>
  <si>
    <t>NINO</t>
  </si>
  <si>
    <t>BIBO-CAR DOO, POZAREVAC</t>
  </si>
  <si>
    <t>IN. ZA M. RADA DR.DRAGOMIR KARAJOVI</t>
  </si>
  <si>
    <t>MERIDIAN-AUTO, BOR</t>
  </si>
  <si>
    <t>PAPIRDOL DOO, CACAK</t>
  </si>
  <si>
    <t>PER COMERC DOO, MAJDANPEK</t>
  </si>
  <si>
    <t>TERZIC ELEKTRO</t>
  </si>
  <si>
    <t>VINTEC DOO, BEOGRAD</t>
  </si>
  <si>
    <t>STR TINA MAJDANPEK</t>
  </si>
  <si>
    <t>ZTR LEM CO MAJDANPEK</t>
  </si>
  <si>
    <t>MEDICINSKI FAKULTET NIS</t>
  </si>
  <si>
    <t>SPECIFIKACIJA IZVRŠENIH PLAĆANJA PO DOBAVLJAČIMA NA DAN  05.01.2021.</t>
  </si>
  <si>
    <t>SPECIFIKACIJA IZVRŠENIH PLAĆANJA PO DOBAVLJAČIMA NA DAN  12.01.2021.</t>
  </si>
  <si>
    <t>SINOFARM DOO BEOGRAD</t>
  </si>
  <si>
    <t>FARMALOGIST</t>
  </si>
  <si>
    <t>GROSIS</t>
  </si>
  <si>
    <t>SAVA</t>
  </si>
  <si>
    <t>TELENOR</t>
  </si>
  <si>
    <t>JP VODOVOD MAJDANPEK</t>
  </si>
  <si>
    <t>TELEKOM</t>
  </si>
  <si>
    <t>JP PTT SAOBRACAJA SRBIJA</t>
  </si>
  <si>
    <t>aki i anja</t>
  </si>
  <si>
    <t>SPECIFIKACIJA IZVRŠENIH PLAĆANJA PO DOBAVLJAČIMA NA DAN  13.01.2021.</t>
  </si>
  <si>
    <t>SPECIFIKACIJA IZVRŠENIH PLAĆANJA PO DOBAVLJAČIMA NA DAN  15.01.2021.</t>
  </si>
  <si>
    <t>SPECIFIKACIJA IZVRŠENIH PLAĆANJA PO DOBAVLJAČIMA NA DAN  14.01.2021.</t>
  </si>
  <si>
    <t>06E</t>
  </si>
  <si>
    <t>MATERIJALNI</t>
  </si>
  <si>
    <t>BSS</t>
  </si>
  <si>
    <t>PAPIRDOL</t>
  </si>
  <si>
    <t>INVEST FARM</t>
  </si>
  <si>
    <t>TEHNICKI PREGLED POPOVIC</t>
  </si>
  <si>
    <t>BITTOTAL</t>
  </si>
  <si>
    <t>06C</t>
  </si>
  <si>
    <t>ENERGENTI</t>
  </si>
  <si>
    <t>NIS</t>
  </si>
  <si>
    <t>JKP</t>
  </si>
  <si>
    <t>SOLE KOMERC</t>
  </si>
  <si>
    <t>CENTRAL H</t>
  </si>
  <si>
    <t>SPECIFIKACIJA IZVRŠENIH PLAĆANJA PO DOBAVLJAČIMA NA DAN  18.01.2021.</t>
  </si>
  <si>
    <t>plate pzz</t>
  </si>
  <si>
    <t>plate stomatologija</t>
  </si>
  <si>
    <t>SPECIFIKACIJA IZVRŠENIH PLAĆANJA PO DOBAVLJAČIMA NA DAN  19.01.2021.</t>
  </si>
  <si>
    <t>promedia</t>
  </si>
  <si>
    <t>dnebnice</t>
  </si>
  <si>
    <t>posta</t>
  </si>
  <si>
    <t>traveltehnik</t>
  </si>
  <si>
    <t>autogas</t>
  </si>
  <si>
    <t>zavod nis</t>
  </si>
  <si>
    <t>fica</t>
  </si>
  <si>
    <t>jkp dm</t>
  </si>
  <si>
    <t>mnino</t>
  </si>
  <si>
    <t>SPECIFIKACIJA IZVRŠENIH PLAĆANJA PO DOBAVLJAČIMA NA DAN  20.01.2021.</t>
  </si>
  <si>
    <t>SPECIFIKACIJA IZVRŠENIH PLAĆANJA PO DOBAVLJAČIMA NA DAN  21.01.2021.</t>
  </si>
  <si>
    <t>min.finansija</t>
  </si>
  <si>
    <t>bibo car</t>
  </si>
  <si>
    <t>demos</t>
  </si>
  <si>
    <t>papirdol</t>
  </si>
  <si>
    <t>sava</t>
  </si>
  <si>
    <t>SPECIFIKACIJA IZVRŠENIH PLAĆANJA PO DOBAVLJAČIMA NA DAN  26.01.2021.</t>
  </si>
  <si>
    <t>SPECIFIKACIJA IZVRŠENIH PLAĆANJA PO DOBAVLJAČIMA NA DAN  22.01.2021.</t>
  </si>
  <si>
    <t>SPECIFIKACIJA IZVRŠENIH PLAĆANJA PO DOBAVLJAČIMA NA DAN  27.01.2021.</t>
  </si>
  <si>
    <t>SPECIFIKACIJA IZVRŠENIH PLAĆANJA PO DOBAVLJAČIMA NA DAN  28.01.2021.</t>
  </si>
  <si>
    <t>SPECIFIKACIJA IZVRŠENIH PLAĆANJA PO DOBAVLJAČIMA NA DAN  25.01.2021.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</si>
</sst>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4" fontId="4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3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4" fontId="43" fillId="0" borderId="11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\Downloads\decem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"/>
      <sheetName val="3012"/>
      <sheetName val="2912"/>
      <sheetName val="2812"/>
      <sheetName val="2512"/>
      <sheetName val="2412"/>
      <sheetName val="2312"/>
      <sheetName val="2212"/>
      <sheetName val="2112"/>
      <sheetName val="1812"/>
      <sheetName val="1712"/>
      <sheetName val="1612"/>
      <sheetName val="1512"/>
      <sheetName val="1412"/>
      <sheetName val="1112"/>
      <sheetName val="1012"/>
      <sheetName val="0912"/>
      <sheetName val="0812"/>
      <sheetName val="0712"/>
      <sheetName val="0412"/>
      <sheetName val="0312"/>
      <sheetName val="0212"/>
      <sheetName val="0112"/>
    </sheetNames>
    <sheetDataSet>
      <sheetData sheetId="0">
        <row r="38">
          <cell r="F38">
            <v>64812.33999999962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+'2802'!F36</f>
        <v>348980.11999999976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1600</v>
      </c>
    </row>
    <row r="6" ht="19.5" customHeight="1">
      <c r="C6" s="3" t="s">
        <v>18</v>
      </c>
    </row>
    <row r="7" spans="3:8" ht="42" customHeight="1">
      <c r="C7" s="61" t="s">
        <v>103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350580.11999999976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21" sqref="B2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+'1501'!F36</f>
        <v>4038313.84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800</v>
      </c>
    </row>
    <row r="6" ht="19.5" customHeight="1">
      <c r="C6" s="3" t="s">
        <v>18</v>
      </c>
    </row>
    <row r="7" spans="3:8" ht="42" customHeight="1">
      <c r="C7" s="61" t="s">
        <v>65</v>
      </c>
      <c r="D7" s="61"/>
      <c r="E7" s="61"/>
      <c r="F7" s="61"/>
      <c r="H7" s="41"/>
    </row>
    <row r="8" spans="3:11" ht="19.5" customHeight="1">
      <c r="C8" s="23" t="s">
        <v>67</v>
      </c>
      <c r="D8" s="23"/>
      <c r="E8" s="23" t="s">
        <v>68</v>
      </c>
      <c r="F8" s="42">
        <f>+F16+F15+F14+F13+F12+F11+F10+F9</f>
        <v>911729.8</v>
      </c>
      <c r="G8" s="2"/>
      <c r="H8" s="41"/>
      <c r="K8" s="15"/>
    </row>
    <row r="9" spans="3:11" s="39" customFormat="1" ht="19.5" customHeight="1">
      <c r="C9" s="21"/>
      <c r="D9" s="13"/>
      <c r="E9" s="43" t="s">
        <v>58</v>
      </c>
      <c r="F9" s="51">
        <v>200000</v>
      </c>
      <c r="H9" s="40"/>
      <c r="K9" s="40"/>
    </row>
    <row r="10" spans="3:11" s="32" customFormat="1" ht="19.5" customHeight="1">
      <c r="C10" s="12"/>
      <c r="D10" s="11"/>
      <c r="E10" s="43" t="s">
        <v>69</v>
      </c>
      <c r="F10" s="51">
        <f>37080+34920</f>
        <v>72000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42</v>
      </c>
      <c r="F11" s="51">
        <f>111815.47+182091.96+136568.97</f>
        <v>430476.4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70</v>
      </c>
      <c r="F12" s="53">
        <v>2941</v>
      </c>
      <c r="H12" s="38"/>
      <c r="K12" s="37"/>
    </row>
    <row r="13" spans="3:11" s="32" customFormat="1" ht="19.5" customHeight="1">
      <c r="C13" s="23"/>
      <c r="D13" s="23"/>
      <c r="E13" s="54" t="s">
        <v>52</v>
      </c>
      <c r="F13" s="55">
        <v>35800</v>
      </c>
      <c r="H13" s="34"/>
      <c r="K13" s="33"/>
    </row>
    <row r="14" spans="3:11" s="32" customFormat="1" ht="19.5" customHeight="1">
      <c r="C14" s="13"/>
      <c r="D14" s="13"/>
      <c r="E14" s="13" t="s">
        <v>71</v>
      </c>
      <c r="F14" s="22">
        <v>20012.4</v>
      </c>
      <c r="H14" s="34"/>
      <c r="K14" s="33"/>
    </row>
    <row r="15" spans="3:8" ht="19.5" customHeight="1">
      <c r="C15" s="23"/>
      <c r="D15" s="23"/>
      <c r="E15" s="43" t="s">
        <v>72</v>
      </c>
      <c r="F15" s="51">
        <f>5000+21500+24400</f>
        <v>50900</v>
      </c>
      <c r="H15" s="26"/>
    </row>
    <row r="16" spans="3:6" ht="19.5" customHeight="1">
      <c r="C16" s="12"/>
      <c r="D16" s="11"/>
      <c r="E16" s="43" t="s">
        <v>73</v>
      </c>
      <c r="F16" s="51">
        <v>99600</v>
      </c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 t="s">
        <v>74</v>
      </c>
      <c r="D18" s="23"/>
      <c r="E18" s="59" t="s">
        <v>75</v>
      </c>
      <c r="F18" s="60">
        <f>+F19+F20+F21+F22</f>
        <v>2212547.7800000003</v>
      </c>
      <c r="K18" s="15"/>
    </row>
    <row r="19" spans="3:11" s="14" customFormat="1" ht="19.5" customHeight="1">
      <c r="C19" s="24"/>
      <c r="D19" s="23"/>
      <c r="E19" s="56" t="s">
        <v>76</v>
      </c>
      <c r="F19" s="57">
        <f>21528.25+167331.35+424151.22+235214.78+12405.59+432767.59</f>
        <v>1293398.78</v>
      </c>
      <c r="K19" s="15"/>
    </row>
    <row r="20" spans="3:6" ht="19.5" customHeight="1">
      <c r="C20" s="21"/>
      <c r="D20" s="13"/>
      <c r="E20" s="43" t="s">
        <v>77</v>
      </c>
      <c r="F20" s="58">
        <f>421872.4+294918.23</f>
        <v>716790.63</v>
      </c>
    </row>
    <row r="21" spans="3:6" ht="19.5" customHeight="1">
      <c r="C21" s="19"/>
      <c r="D21" s="11"/>
      <c r="E21" s="43" t="s">
        <v>78</v>
      </c>
      <c r="F21" s="58">
        <v>120324</v>
      </c>
    </row>
    <row r="22" spans="3:11" s="14" customFormat="1" ht="19.5" customHeight="1">
      <c r="C22" s="19"/>
      <c r="D22" s="18"/>
      <c r="E22" s="13" t="s">
        <v>79</v>
      </c>
      <c r="F22" s="9">
        <v>82034.37</v>
      </c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</f>
        <v>3124277.58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914836.2599999998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+'1401'!F36</f>
        <v>1824566.06</v>
      </c>
    </row>
    <row r="4" spans="3:6" ht="19.5" customHeight="1">
      <c r="C4" s="3" t="s">
        <v>20</v>
      </c>
      <c r="F4" s="2">
        <v>2212547.78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66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4038313.84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+'1301'!F36</f>
        <v>1821916.06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2650</v>
      </c>
    </row>
    <row r="6" ht="19.5" customHeight="1">
      <c r="C6" s="3" t="s">
        <v>18</v>
      </c>
    </row>
    <row r="7" spans="3:8" ht="42" customHeight="1">
      <c r="C7" s="61" t="s">
        <v>64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1824566.06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H36" sqref="H3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1975462.63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1100+14800</f>
        <v>15900</v>
      </c>
    </row>
    <row r="6" spans="3:6" ht="19.5" customHeight="1">
      <c r="C6" s="3" t="s">
        <v>18</v>
      </c>
      <c r="F6" s="2">
        <f>640200+22250</f>
        <v>662450</v>
      </c>
    </row>
    <row r="7" spans="3:8" ht="42" customHeight="1">
      <c r="C7" s="61" t="s">
        <v>54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</f>
        <v>730070.07</v>
      </c>
      <c r="H8" s="41"/>
      <c r="K8" s="15"/>
    </row>
    <row r="9" spans="3:11" s="39" customFormat="1" ht="19.5" customHeight="1">
      <c r="C9" s="21"/>
      <c r="D9" s="13"/>
      <c r="E9" s="44" t="s">
        <v>62</v>
      </c>
      <c r="F9" s="48">
        <f>16300+3465</f>
        <v>19765</v>
      </c>
      <c r="H9" s="40"/>
      <c r="K9" s="40"/>
    </row>
    <row r="10" spans="3:11" s="32" customFormat="1" ht="19.5" customHeight="1">
      <c r="C10" s="12"/>
      <c r="D10" s="11"/>
      <c r="E10" s="44" t="s">
        <v>61</v>
      </c>
      <c r="F10" s="48">
        <f>406.78+64450.28</f>
        <v>64857.06</v>
      </c>
      <c r="G10" s="33"/>
      <c r="H10" s="34"/>
      <c r="K10" s="33"/>
    </row>
    <row r="11" spans="3:11" s="32" customFormat="1" ht="19.5" customHeight="1">
      <c r="C11" s="12"/>
      <c r="D11" s="11"/>
      <c r="E11" s="44" t="s">
        <v>60</v>
      </c>
      <c r="F11" s="48">
        <f>98786.35+13750.68+28786.35+78786.35+78786.35+58786.35+43306.25+28786.35+28786.35+42536.35</f>
        <v>501097.7299999999</v>
      </c>
      <c r="G11" s="33"/>
      <c r="H11" s="33"/>
      <c r="K11" s="33"/>
    </row>
    <row r="12" spans="3:11" s="36" customFormat="1" ht="19.5" customHeight="1">
      <c r="C12" s="45"/>
      <c r="D12" s="45"/>
      <c r="E12" s="46" t="s">
        <v>59</v>
      </c>
      <c r="F12" s="49">
        <v>41990.28</v>
      </c>
      <c r="H12" s="38"/>
      <c r="K12" s="37"/>
    </row>
    <row r="13" spans="3:11" s="32" customFormat="1" ht="19.5" customHeight="1">
      <c r="C13" s="23"/>
      <c r="D13" s="23"/>
      <c r="E13" s="47" t="s">
        <v>58</v>
      </c>
      <c r="F13" s="50">
        <v>100000</v>
      </c>
      <c r="H13" s="34"/>
      <c r="K13" s="33"/>
    </row>
    <row r="14" spans="3:11" s="32" customFormat="1" ht="19.5" customHeight="1">
      <c r="C14" s="13"/>
      <c r="D14" s="13"/>
      <c r="E14" s="13" t="s">
        <v>63</v>
      </c>
      <c r="F14" s="22">
        <v>2360</v>
      </c>
      <c r="H14" s="34"/>
      <c r="K14" s="33"/>
    </row>
    <row r="15" spans="3:8" ht="19.5" customHeight="1">
      <c r="C15" s="23">
        <v>91</v>
      </c>
      <c r="D15" s="23"/>
      <c r="E15" s="44"/>
      <c r="F15" s="48">
        <f>+F16+F17+F18</f>
        <v>101826.5</v>
      </c>
      <c r="H15" s="26"/>
    </row>
    <row r="16" spans="3:6" ht="19.5" customHeight="1">
      <c r="C16" s="12"/>
      <c r="D16" s="11"/>
      <c r="E16" s="44" t="s">
        <v>57</v>
      </c>
      <c r="F16" s="48">
        <f>10980+30256</f>
        <v>41236</v>
      </c>
    </row>
    <row r="17" spans="3:11" s="14" customFormat="1" ht="19.5" customHeight="1">
      <c r="C17" s="24"/>
      <c r="D17" s="23"/>
      <c r="E17" s="44" t="s">
        <v>56</v>
      </c>
      <c r="F17" s="48">
        <f>28226+12457.5</f>
        <v>40683.5</v>
      </c>
      <c r="K17" s="15"/>
    </row>
    <row r="18" spans="3:6" ht="19.5" customHeight="1">
      <c r="C18" s="21"/>
      <c r="D18" s="13"/>
      <c r="E18" s="44" t="s">
        <v>55</v>
      </c>
      <c r="F18" s="48">
        <f>2795+17112</f>
        <v>19907</v>
      </c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831896.57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1821916.06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O11" sqref="N11:O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3972380.7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550</v>
      </c>
    </row>
    <row r="6" ht="19.5" customHeight="1">
      <c r="C6" s="3" t="s">
        <v>18</v>
      </c>
    </row>
    <row r="7" spans="3:8" ht="42" customHeight="1">
      <c r="C7" s="61" t="s">
        <v>36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+F9+F10+F11+F12+F13+F14+F15+F16+F17+F18+F19+F20+F21+F22+F23</f>
        <v>1997467.87</v>
      </c>
      <c r="H8" s="41"/>
      <c r="K8" s="15"/>
    </row>
    <row r="9" spans="3:11" s="39" customFormat="1" ht="19.5" customHeight="1">
      <c r="C9" s="21"/>
      <c r="D9" s="13"/>
      <c r="E9" s="43" t="s">
        <v>38</v>
      </c>
      <c r="F9" s="43">
        <v>211665</v>
      </c>
      <c r="H9" s="40"/>
      <c r="K9" s="40"/>
    </row>
    <row r="10" spans="3:11" s="32" customFormat="1" ht="19.5" customHeight="1">
      <c r="C10" s="12"/>
      <c r="D10" s="11"/>
      <c r="E10" s="43" t="s">
        <v>39</v>
      </c>
      <c r="F10" s="43">
        <v>35989.2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40</v>
      </c>
      <c r="F11" s="43">
        <v>101065</v>
      </c>
      <c r="G11" s="33"/>
      <c r="H11" s="34"/>
      <c r="K11" s="33"/>
    </row>
    <row r="12" spans="3:11" s="36" customFormat="1" ht="19.5" customHeight="1">
      <c r="C12" s="23"/>
      <c r="D12" s="23"/>
      <c r="E12" s="43" t="s">
        <v>41</v>
      </c>
      <c r="F12" s="43">
        <v>223611.08</v>
      </c>
      <c r="H12" s="38"/>
      <c r="K12" s="37"/>
    </row>
    <row r="13" spans="3:11" s="32" customFormat="1" ht="19.5" customHeight="1">
      <c r="C13" s="23"/>
      <c r="D13" s="23"/>
      <c r="E13" s="43" t="s">
        <v>42</v>
      </c>
      <c r="F13" s="43">
        <v>1056042.2</v>
      </c>
      <c r="H13" s="34"/>
      <c r="K13" s="33"/>
    </row>
    <row r="14" spans="3:8" ht="33" customHeight="1">
      <c r="C14" s="12"/>
      <c r="D14" s="11"/>
      <c r="E14" s="43" t="s">
        <v>43</v>
      </c>
      <c r="F14" s="43">
        <v>54187.79</v>
      </c>
      <c r="H14" s="31"/>
    </row>
    <row r="15" spans="3:11" s="14" customFormat="1" ht="19.5" customHeight="1">
      <c r="C15" s="24"/>
      <c r="D15" s="23"/>
      <c r="E15" s="43" t="s">
        <v>44</v>
      </c>
      <c r="F15" s="43">
        <v>9000</v>
      </c>
      <c r="H15" s="28"/>
      <c r="K15" s="15"/>
    </row>
    <row r="16" spans="3:8" ht="19.5" customHeight="1">
      <c r="C16" s="21"/>
      <c r="D16" s="13"/>
      <c r="E16" s="43" t="s">
        <v>45</v>
      </c>
      <c r="F16" s="43">
        <v>12000</v>
      </c>
      <c r="H16" s="26"/>
    </row>
    <row r="17" spans="3:8" ht="19.5" customHeight="1">
      <c r="C17" s="24"/>
      <c r="D17" s="23"/>
      <c r="E17" s="43" t="s">
        <v>46</v>
      </c>
      <c r="F17" s="43">
        <v>57765.8</v>
      </c>
      <c r="H17" s="26"/>
    </row>
    <row r="18" spans="3:6" ht="19.5" customHeight="1">
      <c r="C18" s="24"/>
      <c r="D18" s="23"/>
      <c r="E18" s="43" t="s">
        <v>47</v>
      </c>
      <c r="F18" s="43">
        <v>6930</v>
      </c>
    </row>
    <row r="19" spans="3:11" s="14" customFormat="1" ht="19.5" customHeight="1">
      <c r="C19" s="24"/>
      <c r="D19" s="23"/>
      <c r="E19" s="43" t="s">
        <v>48</v>
      </c>
      <c r="F19" s="43">
        <v>100679</v>
      </c>
      <c r="K19" s="15"/>
    </row>
    <row r="20" spans="3:6" ht="19.5" customHeight="1">
      <c r="C20" s="21"/>
      <c r="D20" s="13"/>
      <c r="E20" s="43" t="s">
        <v>49</v>
      </c>
      <c r="F20" s="43">
        <v>27862.8</v>
      </c>
    </row>
    <row r="21" spans="3:11" s="14" customFormat="1" ht="19.5" customHeight="1">
      <c r="C21" s="24"/>
      <c r="D21" s="23"/>
      <c r="E21" s="43" t="s">
        <v>50</v>
      </c>
      <c r="F21" s="43">
        <v>17780</v>
      </c>
      <c r="K21" s="15"/>
    </row>
    <row r="22" spans="3:6" ht="19.5" customHeight="1">
      <c r="C22" s="21"/>
      <c r="D22" s="13"/>
      <c r="E22" s="43" t="s">
        <v>51</v>
      </c>
      <c r="F22" s="43">
        <v>3690</v>
      </c>
    </row>
    <row r="23" spans="3:6" ht="19.5" customHeight="1">
      <c r="C23" s="19"/>
      <c r="D23" s="11"/>
      <c r="E23" s="43" t="s">
        <v>52</v>
      </c>
      <c r="F23" s="43">
        <v>79200</v>
      </c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+F9+F10+F11+F12+F13+F14+F15+F16+F17+F18+F19+F20+F21+F22+F23</f>
        <v>1997467.87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1975462.83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+'0801'!F38</f>
        <v>21322.370000001043</v>
      </c>
    </row>
    <row r="4" spans="3:6" ht="19.5" customHeight="1">
      <c r="C4" s="3" t="s">
        <v>20</v>
      </c>
      <c r="F4" s="2">
        <f>3882333.33+88125</f>
        <v>3970458.33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35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3992380.700000001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10" sqref="F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+'0601'!F38</f>
        <v>20447.370000001043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32</v>
      </c>
      <c r="D7" s="61"/>
      <c r="E7" s="61"/>
      <c r="F7" s="61"/>
      <c r="H7" s="41"/>
    </row>
    <row r="8" spans="3:11" ht="19.5" customHeight="1">
      <c r="C8" s="23" t="s">
        <v>33</v>
      </c>
      <c r="D8" s="23"/>
      <c r="E8" s="23" t="s">
        <v>34</v>
      </c>
      <c r="F8" s="42"/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f>115+10</f>
        <v>125</v>
      </c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125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21322.370000001043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+'0501'!F38</f>
        <v>19447.370000001043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53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20447.370000001043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+'0401'!F38</f>
        <v>143006.3699999996</v>
      </c>
    </row>
    <row r="4" spans="3:6" ht="19.5" customHeight="1">
      <c r="C4" s="3" t="s">
        <v>20</v>
      </c>
      <c r="F4" s="2">
        <f>7636433.86+468086.92+1201050.01</f>
        <v>9305570.790000001</v>
      </c>
    </row>
    <row r="5" spans="3:6" ht="19.5" customHeight="1">
      <c r="C5" s="3" t="s">
        <v>19</v>
      </c>
      <c r="F5" s="2">
        <v>1100</v>
      </c>
    </row>
    <row r="6" spans="3:6" ht="19.5" customHeight="1">
      <c r="C6" s="3" t="s">
        <v>18</v>
      </c>
      <c r="F6" s="2">
        <f>41846.14+20923.07</f>
        <v>62769.21</v>
      </c>
    </row>
    <row r="7" spans="3:8" ht="42" customHeight="1">
      <c r="C7" s="61" t="s">
        <v>23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25</v>
      </c>
      <c r="F8" s="42">
        <f>41846.14+7636433.86</f>
        <v>7678280</v>
      </c>
      <c r="H8" s="41"/>
      <c r="K8" s="15"/>
    </row>
    <row r="9" spans="3:11" s="39" customFormat="1" ht="19.5" customHeight="1">
      <c r="C9" s="21" t="s">
        <v>26</v>
      </c>
      <c r="D9" s="13"/>
      <c r="E9" s="13" t="s">
        <v>27</v>
      </c>
      <c r="F9" s="20">
        <f>20923.07+468086.92</f>
        <v>489009.99</v>
      </c>
      <c r="H9" s="40"/>
      <c r="K9" s="40"/>
    </row>
    <row r="10" spans="3:11" s="32" customFormat="1" ht="19.5" customHeight="1">
      <c r="C10" s="12" t="s">
        <v>28</v>
      </c>
      <c r="D10" s="11"/>
      <c r="E10" s="27" t="s">
        <v>29</v>
      </c>
      <c r="F10" s="9">
        <v>1201050.01</v>
      </c>
      <c r="G10" s="33"/>
      <c r="H10" s="34"/>
      <c r="K10" s="33"/>
    </row>
    <row r="11" spans="3:11" s="32" customFormat="1" ht="19.5" customHeight="1">
      <c r="C11" s="12" t="s">
        <v>30</v>
      </c>
      <c r="D11" s="11"/>
      <c r="E11" s="27" t="s">
        <v>31</v>
      </c>
      <c r="F11" s="9">
        <v>124659</v>
      </c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9492999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E15" sqref="E1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+'[1]3112'!F38</f>
        <v>64812.33999999962</v>
      </c>
    </row>
    <row r="4" spans="3:6" ht="19.5" customHeight="1">
      <c r="C4" s="3" t="s">
        <v>20</v>
      </c>
      <c r="F4" s="2">
        <f>35182.61+267544+5721.75+124659</f>
        <v>433107.36</v>
      </c>
    </row>
    <row r="5" spans="3:6" ht="19.5" customHeight="1">
      <c r="C5" s="3" t="s">
        <v>19</v>
      </c>
      <c r="F5" s="2">
        <v>12850</v>
      </c>
    </row>
    <row r="6" spans="3:6" ht="19.5" customHeight="1">
      <c r="C6" s="3" t="s">
        <v>18</v>
      </c>
      <c r="F6" s="2">
        <v>730.43</v>
      </c>
    </row>
    <row r="7" spans="3:8" ht="42" customHeight="1">
      <c r="C7" s="61" t="s">
        <v>17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20932.6</v>
      </c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v>8282.6</v>
      </c>
      <c r="H9" s="40"/>
      <c r="K9" s="40"/>
    </row>
    <row r="10" spans="3:11" s="32" customFormat="1" ht="19.5" customHeight="1">
      <c r="C10" s="12"/>
      <c r="D10" s="11"/>
      <c r="E10" s="27" t="s">
        <v>13</v>
      </c>
      <c r="F10" s="9">
        <v>12650</v>
      </c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 t="s">
        <v>12</v>
      </c>
      <c r="D12" s="23"/>
      <c r="E12" s="23" t="s">
        <v>11</v>
      </c>
      <c r="F12" s="35">
        <v>5721.75</v>
      </c>
      <c r="H12" s="38"/>
      <c r="K12" s="37"/>
    </row>
    <row r="13" spans="3:11" s="32" customFormat="1" ht="19.5" customHeight="1">
      <c r="C13" s="23" t="s">
        <v>10</v>
      </c>
      <c r="D13" s="23"/>
      <c r="E13" s="23" t="s">
        <v>9</v>
      </c>
      <c r="F13" s="35">
        <v>35182.61</v>
      </c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 t="s">
        <v>8</v>
      </c>
      <c r="D15" s="23"/>
      <c r="E15" s="30" t="s">
        <v>7</v>
      </c>
      <c r="F15" s="29">
        <f>+F16+F17</f>
        <v>39112.8</v>
      </c>
      <c r="H15" s="28"/>
      <c r="K15" s="15"/>
    </row>
    <row r="16" spans="3:8" ht="19.5" customHeight="1">
      <c r="C16" s="21"/>
      <c r="D16" s="13"/>
      <c r="E16" s="27" t="s">
        <v>6</v>
      </c>
      <c r="F16" s="20">
        <v>30368.8</v>
      </c>
      <c r="H16" s="26"/>
    </row>
    <row r="17" spans="3:8" ht="19.5" customHeight="1">
      <c r="C17" s="24"/>
      <c r="D17" s="23"/>
      <c r="E17" s="27" t="s">
        <v>5</v>
      </c>
      <c r="F17" s="20">
        <v>8744</v>
      </c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 t="s">
        <v>4</v>
      </c>
      <c r="D19" s="23"/>
      <c r="E19" s="25" t="s">
        <v>3</v>
      </c>
      <c r="F19" s="20">
        <v>267544</v>
      </c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+F8+F12+F13+F15+F19</f>
        <v>368493.76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143006.3699999996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+'2701'!F36</f>
        <v>347780.11999999976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102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348980.11999999976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+'2601'!F36</f>
        <v>346780.11999999976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100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347780.11999999976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+'2301'!F36</f>
        <v>341680.11999999976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4250+850</f>
        <v>5100</v>
      </c>
    </row>
    <row r="6" ht="19.5" customHeight="1">
      <c r="C6" s="3" t="s">
        <v>18</v>
      </c>
    </row>
    <row r="7" spans="3:8" ht="42" customHeight="1">
      <c r="C7" s="61" t="s">
        <v>104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G8" s="2"/>
      <c r="H8" s="41"/>
      <c r="K8" s="15"/>
    </row>
    <row r="9" spans="3:11" s="39" customFormat="1" ht="19.5" customHeight="1">
      <c r="C9" s="21"/>
      <c r="D9" s="13"/>
      <c r="E9" s="43"/>
      <c r="F9" s="51"/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346780.11999999976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+'2201'!F36</f>
        <v>357677.10999999975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1050+2500</f>
        <v>3550</v>
      </c>
    </row>
    <row r="6" ht="19.5" customHeight="1">
      <c r="C6" s="3" t="s">
        <v>18</v>
      </c>
    </row>
    <row r="7" spans="3:8" ht="42" customHeight="1">
      <c r="C7" s="61" t="s">
        <v>101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19546.99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f>19231.75+315.24</f>
        <v>19546.99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19546.99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341680.11999999976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+'2101'!F36</f>
        <v>314945.1499999998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1450</v>
      </c>
    </row>
    <row r="6" spans="3:6" ht="19.5" customHeight="1">
      <c r="C6" s="3" t="s">
        <v>18</v>
      </c>
      <c r="F6" s="2">
        <v>210000</v>
      </c>
    </row>
    <row r="7" spans="3:8" ht="42" customHeight="1">
      <c r="C7" s="61" t="s">
        <v>94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168718.04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v>10306.7</v>
      </c>
      <c r="H9" s="40"/>
      <c r="K9" s="40"/>
    </row>
    <row r="10" spans="3:11" s="32" customFormat="1" ht="19.5" customHeight="1">
      <c r="C10" s="12"/>
      <c r="D10" s="11"/>
      <c r="E10" s="43" t="s">
        <v>96</v>
      </c>
      <c r="F10" s="51">
        <v>22243.99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97</v>
      </c>
      <c r="F11" s="51">
        <v>51600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98</v>
      </c>
      <c r="F12" s="53">
        <v>5940</v>
      </c>
      <c r="H12" s="38"/>
      <c r="K12" s="37"/>
    </row>
    <row r="13" spans="3:11" s="32" customFormat="1" ht="19.5" customHeight="1">
      <c r="C13" s="23"/>
      <c r="D13" s="23"/>
      <c r="E13" s="54" t="s">
        <v>99</v>
      </c>
      <c r="F13" s="55">
        <v>64598.85</v>
      </c>
      <c r="H13" s="34"/>
      <c r="K13" s="33"/>
    </row>
    <row r="14" spans="3:11" s="32" customFormat="1" ht="19.5" customHeight="1">
      <c r="C14" s="13"/>
      <c r="D14" s="13"/>
      <c r="E14" s="13" t="s">
        <v>91</v>
      </c>
      <c r="F14" s="22">
        <v>14028.5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168718.04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357677.10999999975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25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+'2001'!F36</f>
        <v>904346.4199999998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1400</v>
      </c>
    </row>
    <row r="6" ht="19.5" customHeight="1">
      <c r="C6" s="3" t="s">
        <v>18</v>
      </c>
    </row>
    <row r="7" spans="3:8" ht="42" customHeight="1">
      <c r="C7" s="61" t="s">
        <v>93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590801.27</v>
      </c>
      <c r="G8" s="2"/>
      <c r="H8" s="41"/>
      <c r="K8" s="15"/>
    </row>
    <row r="9" spans="3:11" s="39" customFormat="1" ht="19.5" customHeight="1">
      <c r="C9" s="21"/>
      <c r="D9" s="13"/>
      <c r="E9" s="43" t="s">
        <v>90</v>
      </c>
      <c r="F9" s="51">
        <v>21000</v>
      </c>
      <c r="H9" s="40"/>
      <c r="K9" s="40"/>
    </row>
    <row r="10" spans="3:11" s="32" customFormat="1" ht="19.5" customHeight="1">
      <c r="C10" s="12"/>
      <c r="D10" s="11"/>
      <c r="E10" s="43" t="s">
        <v>91</v>
      </c>
      <c r="F10" s="51">
        <f>37696.61+32109.02+8698.37+13668.86+7766.4+9630.33+9319.68</f>
        <v>118889.26999999999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92</v>
      </c>
      <c r="F11" s="51">
        <v>450912</v>
      </c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590801.27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+F3+F5-F34</f>
        <v>314945.1499999998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9" sqref="C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+'1901'!F36</f>
        <v>917536.2599999998</v>
      </c>
    </row>
    <row r="4" spans="3:6" ht="19.5" customHeight="1">
      <c r="C4" s="3" t="s">
        <v>20</v>
      </c>
      <c r="F4" s="2">
        <f>476166.67+23958.33</f>
        <v>500125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83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513914.83999999997</v>
      </c>
      <c r="G8" s="2"/>
      <c r="H8" s="41"/>
      <c r="K8" s="15"/>
    </row>
    <row r="9" spans="3:11" s="39" customFormat="1" ht="19.5" customHeight="1">
      <c r="C9" s="21"/>
      <c r="D9" s="13"/>
      <c r="E9" s="43" t="s">
        <v>84</v>
      </c>
      <c r="F9" s="51">
        <v>104210.84</v>
      </c>
      <c r="H9" s="40"/>
      <c r="K9" s="40"/>
    </row>
    <row r="10" spans="3:11" s="32" customFormat="1" ht="19.5" customHeight="1">
      <c r="C10" s="12"/>
      <c r="D10" s="11"/>
      <c r="E10" s="43" t="s">
        <v>85</v>
      </c>
      <c r="F10" s="51">
        <f>10350+8050+2300+2300+8050+1150+3450</f>
        <v>35650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86</v>
      </c>
      <c r="F11" s="51">
        <v>54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87</v>
      </c>
      <c r="F12" s="53">
        <v>8000</v>
      </c>
      <c r="H12" s="38"/>
      <c r="K12" s="37"/>
    </row>
    <row r="13" spans="3:11" s="32" customFormat="1" ht="19.5" customHeight="1">
      <c r="C13" s="23"/>
      <c r="D13" s="23"/>
      <c r="E13" s="54" t="s">
        <v>88</v>
      </c>
      <c r="F13" s="55">
        <v>16800</v>
      </c>
      <c r="H13" s="34"/>
      <c r="K13" s="33"/>
    </row>
    <row r="14" spans="3:11" s="32" customFormat="1" ht="19.5" customHeight="1">
      <c r="C14" s="13"/>
      <c r="D14" s="13"/>
      <c r="E14" s="13" t="s">
        <v>89</v>
      </c>
      <c r="F14" s="22">
        <v>349200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513914.83999999997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904346.4199999998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+'1802'!F36</f>
        <v>914836.2599999998</v>
      </c>
    </row>
    <row r="4" spans="3:6" ht="19.5" customHeight="1">
      <c r="C4" s="3" t="s">
        <v>20</v>
      </c>
      <c r="F4" s="2">
        <f>6079780.75+405395.12</f>
        <v>6485175.87</v>
      </c>
    </row>
    <row r="5" spans="3:6" ht="19.5" customHeight="1">
      <c r="C5" s="3" t="s">
        <v>19</v>
      </c>
      <c r="F5" s="2">
        <v>2700</v>
      </c>
    </row>
    <row r="6" ht="19.5" customHeight="1">
      <c r="C6" s="3" t="s">
        <v>18</v>
      </c>
    </row>
    <row r="7" spans="3:8" ht="42" customHeight="1">
      <c r="C7" s="61" t="s">
        <v>80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81</v>
      </c>
      <c r="F8" s="42">
        <v>6079780.75</v>
      </c>
      <c r="G8" s="2"/>
      <c r="H8" s="41"/>
      <c r="K8" s="15"/>
    </row>
    <row r="9" spans="3:11" s="39" customFormat="1" ht="19.5" customHeight="1">
      <c r="C9" s="21" t="s">
        <v>26</v>
      </c>
      <c r="D9" s="13"/>
      <c r="E9" s="43" t="s">
        <v>82</v>
      </c>
      <c r="F9" s="51">
        <v>405395.12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+F18+F8+F9</f>
        <v>6485175.87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917536.2599999998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Milan</cp:lastModifiedBy>
  <cp:lastPrinted>2021-01-12T08:19:46Z</cp:lastPrinted>
  <dcterms:created xsi:type="dcterms:W3CDTF">2021-01-04T21:43:39Z</dcterms:created>
  <dcterms:modified xsi:type="dcterms:W3CDTF">2021-02-01T01:58:06Z</dcterms:modified>
  <cp:category/>
  <cp:version/>
  <cp:contentType/>
  <cp:contentStatus/>
</cp:coreProperties>
</file>