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090" activeTab="1"/>
  </bookViews>
  <sheets>
    <sheet name="2301" sheetId="1" r:id="rId1"/>
    <sheet name="2201" sheetId="2" r:id="rId2"/>
    <sheet name="2101" sheetId="3" r:id="rId3"/>
    <sheet name="2001" sheetId="4" r:id="rId4"/>
    <sheet name="1901" sheetId="5" r:id="rId5"/>
    <sheet name="1802" sheetId="6" r:id="rId6"/>
    <sheet name="1501" sheetId="7" r:id="rId7"/>
    <sheet name="1401" sheetId="8" r:id="rId8"/>
    <sheet name="1301" sheetId="9" r:id="rId9"/>
    <sheet name="1201" sheetId="10" r:id="rId10"/>
    <sheet name="1101" sheetId="11" r:id="rId11"/>
    <sheet name="0801" sheetId="12" r:id="rId12"/>
    <sheet name="0601" sheetId="13" r:id="rId13"/>
    <sheet name="0501" sheetId="14" r:id="rId14"/>
    <sheet name="0401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<sst xmlns="http://schemas.openxmlformats.org/spreadsheetml/2006/main" count="232" uniqueCount="101">
  <si>
    <t xml:space="preserve"> </t>
  </si>
  <si>
    <t>Stanje na računu 840-729661-47</t>
  </si>
  <si>
    <t>Ukupno izvrsena placanja</t>
  </si>
  <si>
    <t>jubilarne</t>
  </si>
  <si>
    <t>06j</t>
  </si>
  <si>
    <t>adoc</t>
  </si>
  <si>
    <t>vega</t>
  </si>
  <si>
    <t>lek</t>
  </si>
  <si>
    <t>062</t>
  </si>
  <si>
    <t xml:space="preserve">prevoz </t>
  </si>
  <si>
    <t>05b</t>
  </si>
  <si>
    <t>prevoz pzz</t>
  </si>
  <si>
    <t>06b</t>
  </si>
  <si>
    <t>dnevnice</t>
  </si>
  <si>
    <t>ministarstvo finansija</t>
  </si>
  <si>
    <t>materijalni</t>
  </si>
  <si>
    <t>06e</t>
  </si>
  <si>
    <t>SPECIFIKACIJA IZVRŠENIH PLAĆANJA PO DOBAVLJAČIMA NA DAN  31.12.2020.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</si>
  <si>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</si>
  <si>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</si>
  <si>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</si>
  <si>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</si>
  <si>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</si>
  <si>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 04.01.2021.</t>
  </si>
  <si>
    <t>06a</t>
  </si>
  <si>
    <t>plata pzz</t>
  </si>
  <si>
    <t>05a</t>
  </si>
  <si>
    <t>plata stomatologija</t>
  </si>
  <si>
    <t>06n</t>
  </si>
  <si>
    <t>plate covid</t>
  </si>
  <si>
    <t>06i</t>
  </si>
  <si>
    <t>invalidi</t>
  </si>
  <si>
    <t>SPECIFIKACIJA IZVRŠENIH PLAĆANJA PO DOBAVLJAČIMA NA DAN  06.01.2021.</t>
  </si>
  <si>
    <t>3r</t>
  </si>
  <si>
    <t>participacija</t>
  </si>
  <si>
    <t>SPECIFIKACIJA IZVRŠENIH PLAĆANJA PO DOBAVLJAČIMA NA DAN  08.01.2021.</t>
  </si>
  <si>
    <t>SPECIFIKACIJA IZVRŠENIH PLAĆANJA PO DOBAVLJAČIMA NA DAN  11.01.2021.</t>
  </si>
  <si>
    <t>materijalni troskovi</t>
  </si>
  <si>
    <t>AUTO CENTAR SPERLIC</t>
  </si>
  <si>
    <t>JENA MEDICAL D.O.O.</t>
  </si>
  <si>
    <t>DELTAGRAF DOO, SMEDEREVO</t>
  </si>
  <si>
    <t>J.K.P. DONJI MILANOVAC - VODA</t>
  </si>
  <si>
    <t>NINO</t>
  </si>
  <si>
    <t>BIBO-CAR DOO, POZAREVAC</t>
  </si>
  <si>
    <t>IN. ZA M. RADA DR.DRAGOMIR KARAJOVI</t>
  </si>
  <si>
    <t>MERIDIAN-AUTO, BOR</t>
  </si>
  <si>
    <t>PAPIRDOL DOO, CACAK</t>
  </si>
  <si>
    <t>PER COMERC DOO, MAJDANPEK</t>
  </si>
  <si>
    <t>TERZIC ELEKTRO</t>
  </si>
  <si>
    <t>VINTEC DOO, BEOGRAD</t>
  </si>
  <si>
    <t>STR TINA MAJDANPEK</t>
  </si>
  <si>
    <t>ZTR LEM CO MAJDANPEK</t>
  </si>
  <si>
    <t>MEDICINSKI FAKULTET NIS</t>
  </si>
  <si>
    <t>SPECIFIKACIJA IZVRŠENIH PLAĆANJA PO DOBAVLJAČIMA NA DAN  05.01.2021.</t>
  </si>
  <si>
    <t>SPECIFIKACIJA IZVRŠENIH PLAĆANJA PO DOBAVLJAČIMA NA DAN  12.01.2021.</t>
  </si>
  <si>
    <t>SINOFARM DOO BEOGRAD</t>
  </si>
  <si>
    <t>FARMALOGIST</t>
  </si>
  <si>
    <t>GROSIS</t>
  </si>
  <si>
    <t>SAVA</t>
  </si>
  <si>
    <t>TELENOR</t>
  </si>
  <si>
    <t>JP VODOVOD MAJDANPEK</t>
  </si>
  <si>
    <t>TELEKOM</t>
  </si>
  <si>
    <t>JP PTT SAOBRACAJA SRBIJA</t>
  </si>
  <si>
    <t>aki i anja</t>
  </si>
  <si>
    <t>SPECIFIKACIJA IZVRŠENIH PLAĆANJA PO DOBAVLJAČIMA NA DAN  13.01.2021.</t>
  </si>
  <si>
    <t>SPECIFIKACIJA IZVRŠENIH PLAĆANJA PO DOBAVLJAČIMA NA DAN  15.01.2021.</t>
  </si>
  <si>
    <t>SPECIFIKACIJA IZVRŠENIH PLAĆANJA PO DOBAVLJAČIMA NA DAN  14.01.2021.</t>
  </si>
  <si>
    <t>06E</t>
  </si>
  <si>
    <t>MATERIJALNI</t>
  </si>
  <si>
    <t>BSS</t>
  </si>
  <si>
    <t>PAPIRDOL</t>
  </si>
  <si>
    <t>INVEST FARM</t>
  </si>
  <si>
    <t>TEHNICKI PREGLED POPOVIC</t>
  </si>
  <si>
    <t>BITTOTAL</t>
  </si>
  <si>
    <t>06C</t>
  </si>
  <si>
    <t>ENERGENTI</t>
  </si>
  <si>
    <t>NIS</t>
  </si>
  <si>
    <t>JKP</t>
  </si>
  <si>
    <t>SOLE KOMERC</t>
  </si>
  <si>
    <t>CENTRAL H</t>
  </si>
  <si>
    <t>SPECIFIKACIJA IZVRŠENIH PLAĆANJA PO DOBAVLJAČIMA NA DAN  18.01.2021.</t>
  </si>
  <si>
    <t>plate pzz</t>
  </si>
  <si>
    <t>plate stomatologija</t>
  </si>
  <si>
    <t>SPECIFIKACIJA IZVRŠENIH PLAĆANJA PO DOBAVLJAČIMA NA DAN  19.01.2021.</t>
  </si>
  <si>
    <t>promedia</t>
  </si>
  <si>
    <t>dnebnice</t>
  </si>
  <si>
    <t>posta</t>
  </si>
  <si>
    <t>traveltehnik</t>
  </si>
  <si>
    <t>autogas</t>
  </si>
  <si>
    <t>zavod nis</t>
  </si>
  <si>
    <t>fica</t>
  </si>
  <si>
    <t>jkp dm</t>
  </si>
  <si>
    <t>mnino</t>
  </si>
  <si>
    <t>SPECIFIKACIJA IZVRŠENIH PLAĆANJA PO DOBAVLJAČIMA NA DAN  20.01.2021.</t>
  </si>
  <si>
    <t>SPECIFIKACIJA IZVRŠENIH PLAĆANJA PO DOBAVLJAČIMA NA DAN  21.01.2021.</t>
  </si>
  <si>
    <t>min.finansija</t>
  </si>
  <si>
    <t>bibo car</t>
  </si>
  <si>
    <t>demos</t>
  </si>
  <si>
    <t>papirdol</t>
  </si>
  <si>
    <t>sava</t>
  </si>
  <si>
    <t>SPECIFIKACIJA IZVRŠENIH PLAĆANJA PO DOBAVLJAČIMA NA DAN  22.01.2021.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</si>
</sst>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43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4" fontId="44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4" fontId="4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6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43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0" fontId="47" fillId="0" borderId="13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4" fontId="47" fillId="0" borderId="11" xfId="0" applyNumberFormat="1" applyFont="1" applyBorder="1" applyAlignment="1">
      <alignment horizontal="right" wrapText="1"/>
    </xf>
    <xf numFmtId="4" fontId="47" fillId="0" borderId="13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horizontal="right" wrapText="1"/>
    </xf>
    <xf numFmtId="4" fontId="43" fillId="0" borderId="11" xfId="0" applyNumberFormat="1" applyFont="1" applyBorder="1" applyAlignment="1">
      <alignment horizontal="right" wrapText="1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0" fontId="48" fillId="0" borderId="11" xfId="0" applyFont="1" applyBorder="1" applyAlignment="1">
      <alignment wrapText="1"/>
    </xf>
    <xf numFmtId="4" fontId="48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0" fontId="44" fillId="0" borderId="11" xfId="0" applyFont="1" applyBorder="1" applyAlignment="1">
      <alignment wrapText="1"/>
    </xf>
    <xf numFmtId="4" fontId="44" fillId="0" borderId="11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\Downloads\decem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"/>
      <sheetName val="3012"/>
      <sheetName val="2912"/>
      <sheetName val="2812"/>
      <sheetName val="2512"/>
      <sheetName val="2412"/>
      <sheetName val="2312"/>
      <sheetName val="2212"/>
      <sheetName val="2112"/>
      <sheetName val="1812"/>
      <sheetName val="1712"/>
      <sheetName val="1612"/>
      <sheetName val="1512"/>
      <sheetName val="1412"/>
      <sheetName val="1112"/>
      <sheetName val="1012"/>
      <sheetName val="0912"/>
      <sheetName val="0812"/>
      <sheetName val="0712"/>
      <sheetName val="0412"/>
      <sheetName val="0312"/>
      <sheetName val="0212"/>
      <sheetName val="0112"/>
    </sheetNames>
    <sheetDataSet>
      <sheetData sheetId="0">
        <row r="38">
          <cell r="F38">
            <v>64812.33999999962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J11" sqref="J1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+'2201'!F36</f>
        <v>357677.10999999975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1050+2500</f>
        <v>3550</v>
      </c>
    </row>
    <row r="6" ht="19.5" customHeight="1">
      <c r="C6" s="3" t="s">
        <v>18</v>
      </c>
    </row>
    <row r="7" spans="3:8" ht="42" customHeight="1">
      <c r="C7" s="61" t="s">
        <v>100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19546.99</v>
      </c>
      <c r="G8" s="2"/>
      <c r="H8" s="41"/>
      <c r="K8" s="15"/>
    </row>
    <row r="9" spans="3:11" s="39" customFormat="1" ht="19.5" customHeight="1">
      <c r="C9" s="21"/>
      <c r="D9" s="13"/>
      <c r="E9" s="43" t="s">
        <v>95</v>
      </c>
      <c r="F9" s="51">
        <f>19231.75+315.24</f>
        <v>19546.99</v>
      </c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19546.99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341680.11999999976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O11" sqref="N11:O1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v>3972380.7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550</v>
      </c>
    </row>
    <row r="6" ht="19.5" customHeight="1">
      <c r="C6" s="3" t="s">
        <v>18</v>
      </c>
    </row>
    <row r="7" spans="3:8" ht="42" customHeight="1">
      <c r="C7" s="61" t="s">
        <v>36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37</v>
      </c>
      <c r="F8" s="42">
        <f>+F9+F10+F11+F12+F13+F14+F15+F16+F17+F18+F19+F20+F21+F22+F23</f>
        <v>1997467.87</v>
      </c>
      <c r="H8" s="41"/>
      <c r="K8" s="15"/>
    </row>
    <row r="9" spans="3:11" s="39" customFormat="1" ht="19.5" customHeight="1">
      <c r="C9" s="21"/>
      <c r="D9" s="13"/>
      <c r="E9" s="43" t="s">
        <v>38</v>
      </c>
      <c r="F9" s="43">
        <v>211665</v>
      </c>
      <c r="H9" s="40"/>
      <c r="K9" s="40"/>
    </row>
    <row r="10" spans="3:11" s="32" customFormat="1" ht="19.5" customHeight="1">
      <c r="C10" s="12"/>
      <c r="D10" s="11"/>
      <c r="E10" s="43" t="s">
        <v>39</v>
      </c>
      <c r="F10" s="43">
        <v>35989.2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40</v>
      </c>
      <c r="F11" s="43">
        <v>101065</v>
      </c>
      <c r="G11" s="33"/>
      <c r="H11" s="34"/>
      <c r="K11" s="33"/>
    </row>
    <row r="12" spans="3:11" s="36" customFormat="1" ht="19.5" customHeight="1">
      <c r="C12" s="23"/>
      <c r="D12" s="23"/>
      <c r="E12" s="43" t="s">
        <v>41</v>
      </c>
      <c r="F12" s="43">
        <v>223611.08</v>
      </c>
      <c r="H12" s="38"/>
      <c r="K12" s="37"/>
    </row>
    <row r="13" spans="3:11" s="32" customFormat="1" ht="19.5" customHeight="1">
      <c r="C13" s="23"/>
      <c r="D13" s="23"/>
      <c r="E13" s="43" t="s">
        <v>42</v>
      </c>
      <c r="F13" s="43">
        <v>1056042.2</v>
      </c>
      <c r="H13" s="34"/>
      <c r="K13" s="33"/>
    </row>
    <row r="14" spans="3:8" ht="33" customHeight="1">
      <c r="C14" s="12"/>
      <c r="D14" s="11"/>
      <c r="E14" s="43" t="s">
        <v>43</v>
      </c>
      <c r="F14" s="43">
        <v>54187.79</v>
      </c>
      <c r="H14" s="31"/>
    </row>
    <row r="15" spans="3:11" s="14" customFormat="1" ht="19.5" customHeight="1">
      <c r="C15" s="24"/>
      <c r="D15" s="23"/>
      <c r="E15" s="43" t="s">
        <v>44</v>
      </c>
      <c r="F15" s="43">
        <v>9000</v>
      </c>
      <c r="H15" s="28"/>
      <c r="K15" s="15"/>
    </row>
    <row r="16" spans="3:8" ht="19.5" customHeight="1">
      <c r="C16" s="21"/>
      <c r="D16" s="13"/>
      <c r="E16" s="43" t="s">
        <v>45</v>
      </c>
      <c r="F16" s="43">
        <v>12000</v>
      </c>
      <c r="H16" s="26"/>
    </row>
    <row r="17" spans="3:8" ht="19.5" customHeight="1">
      <c r="C17" s="24"/>
      <c r="D17" s="23"/>
      <c r="E17" s="43" t="s">
        <v>46</v>
      </c>
      <c r="F17" s="43">
        <v>57765.8</v>
      </c>
      <c r="H17" s="26"/>
    </row>
    <row r="18" spans="3:6" ht="19.5" customHeight="1">
      <c r="C18" s="24"/>
      <c r="D18" s="23"/>
      <c r="E18" s="43" t="s">
        <v>47</v>
      </c>
      <c r="F18" s="43">
        <v>6930</v>
      </c>
    </row>
    <row r="19" spans="3:11" s="14" customFormat="1" ht="19.5" customHeight="1">
      <c r="C19" s="24"/>
      <c r="D19" s="23"/>
      <c r="E19" s="43" t="s">
        <v>48</v>
      </c>
      <c r="F19" s="43">
        <v>100679</v>
      </c>
      <c r="K19" s="15"/>
    </row>
    <row r="20" spans="3:6" ht="19.5" customHeight="1">
      <c r="C20" s="21"/>
      <c r="D20" s="13"/>
      <c r="E20" s="43" t="s">
        <v>49</v>
      </c>
      <c r="F20" s="43">
        <v>27862.8</v>
      </c>
    </row>
    <row r="21" spans="3:11" s="14" customFormat="1" ht="19.5" customHeight="1">
      <c r="C21" s="24"/>
      <c r="D21" s="23"/>
      <c r="E21" s="43" t="s">
        <v>50</v>
      </c>
      <c r="F21" s="43">
        <v>17780</v>
      </c>
      <c r="K21" s="15"/>
    </row>
    <row r="22" spans="3:6" ht="19.5" customHeight="1">
      <c r="C22" s="21"/>
      <c r="D22" s="13"/>
      <c r="E22" s="43" t="s">
        <v>51</v>
      </c>
      <c r="F22" s="43">
        <v>3690</v>
      </c>
    </row>
    <row r="23" spans="3:6" ht="19.5" customHeight="1">
      <c r="C23" s="19"/>
      <c r="D23" s="11"/>
      <c r="E23" s="43" t="s">
        <v>52</v>
      </c>
      <c r="F23" s="43">
        <v>79200</v>
      </c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+F9+F10+F11+F12+F13+F14+F15+F16+F17+F18+F19+F20+F21+F22+F23</f>
        <v>1997467.87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1975462.83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4" sqref="F4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+'0801'!F38</f>
        <v>21322.370000001043</v>
      </c>
    </row>
    <row r="4" spans="3:6" ht="19.5" customHeight="1">
      <c r="C4" s="3" t="s">
        <v>20</v>
      </c>
      <c r="F4" s="2">
        <f>3882333.33+88125</f>
        <v>3970458.33</v>
      </c>
    </row>
    <row r="5" spans="3:6" ht="19.5" customHeight="1">
      <c r="C5" s="3" t="s">
        <v>19</v>
      </c>
      <c r="F5" s="2">
        <v>600</v>
      </c>
    </row>
    <row r="6" ht="19.5" customHeight="1">
      <c r="C6" s="3" t="s">
        <v>18</v>
      </c>
    </row>
    <row r="7" spans="3:8" ht="42" customHeight="1">
      <c r="C7" s="61" t="s">
        <v>35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13"/>
      <c r="F9" s="20"/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0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3992380.700000001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10" sqref="F10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+'0601'!F38</f>
        <v>20447.370000001043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32</v>
      </c>
      <c r="D7" s="61"/>
      <c r="E7" s="61"/>
      <c r="F7" s="61"/>
      <c r="H7" s="41"/>
    </row>
    <row r="8" spans="3:11" ht="19.5" customHeight="1">
      <c r="C8" s="23" t="s">
        <v>33</v>
      </c>
      <c r="D8" s="23"/>
      <c r="E8" s="23" t="s">
        <v>34</v>
      </c>
      <c r="F8" s="42"/>
      <c r="H8" s="41"/>
      <c r="K8" s="15"/>
    </row>
    <row r="9" spans="3:11" s="39" customFormat="1" ht="19.5" customHeight="1">
      <c r="C9" s="21"/>
      <c r="D9" s="13"/>
      <c r="E9" s="13" t="s">
        <v>14</v>
      </c>
      <c r="F9" s="20">
        <f>115+10</f>
        <v>125</v>
      </c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125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21322.370000001043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+'0501'!F38</f>
        <v>19447.370000001043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61" t="s">
        <v>53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13"/>
      <c r="F9" s="20"/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0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20447.370000001043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F37" sqref="F3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+'0401'!F38</f>
        <v>143006.3699999996</v>
      </c>
    </row>
    <row r="4" spans="3:6" ht="19.5" customHeight="1">
      <c r="C4" s="3" t="s">
        <v>20</v>
      </c>
      <c r="F4" s="2">
        <f>7636433.86+468086.92+1201050.01</f>
        <v>9305570.790000001</v>
      </c>
    </row>
    <row r="5" spans="3:6" ht="19.5" customHeight="1">
      <c r="C5" s="3" t="s">
        <v>19</v>
      </c>
      <c r="F5" s="2">
        <v>1100</v>
      </c>
    </row>
    <row r="6" spans="3:6" ht="19.5" customHeight="1">
      <c r="C6" s="3" t="s">
        <v>18</v>
      </c>
      <c r="F6" s="2">
        <f>41846.14+20923.07</f>
        <v>62769.21</v>
      </c>
    </row>
    <row r="7" spans="3:8" ht="42" customHeight="1">
      <c r="C7" s="61" t="s">
        <v>23</v>
      </c>
      <c r="D7" s="61"/>
      <c r="E7" s="61"/>
      <c r="F7" s="61"/>
      <c r="H7" s="41"/>
    </row>
    <row r="8" spans="3:11" ht="19.5" customHeight="1">
      <c r="C8" s="23" t="s">
        <v>24</v>
      </c>
      <c r="D8" s="23"/>
      <c r="E8" s="23" t="s">
        <v>25</v>
      </c>
      <c r="F8" s="42">
        <f>41846.14+7636433.86</f>
        <v>7678280</v>
      </c>
      <c r="H8" s="41"/>
      <c r="K8" s="15"/>
    </row>
    <row r="9" spans="3:11" s="39" customFormat="1" ht="19.5" customHeight="1">
      <c r="C9" s="21" t="s">
        <v>26</v>
      </c>
      <c r="D9" s="13"/>
      <c r="E9" s="13" t="s">
        <v>27</v>
      </c>
      <c r="F9" s="20">
        <f>20923.07+468086.92</f>
        <v>489009.99</v>
      </c>
      <c r="H9" s="40"/>
      <c r="K9" s="40"/>
    </row>
    <row r="10" spans="3:11" s="32" customFormat="1" ht="19.5" customHeight="1">
      <c r="C10" s="12" t="s">
        <v>28</v>
      </c>
      <c r="D10" s="11"/>
      <c r="E10" s="27" t="s">
        <v>29</v>
      </c>
      <c r="F10" s="9">
        <v>1201050.01</v>
      </c>
      <c r="G10" s="33"/>
      <c r="H10" s="34"/>
      <c r="K10" s="33"/>
    </row>
    <row r="11" spans="3:11" s="32" customFormat="1" ht="19.5" customHeight="1">
      <c r="C11" s="12" t="s">
        <v>30</v>
      </c>
      <c r="D11" s="11"/>
      <c r="E11" s="27" t="s">
        <v>31</v>
      </c>
      <c r="F11" s="9">
        <v>124659</v>
      </c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9492999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19447.370000001043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E15" sqref="E1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+'[1]3112'!F38</f>
        <v>64812.33999999962</v>
      </c>
    </row>
    <row r="4" spans="3:6" ht="19.5" customHeight="1">
      <c r="C4" s="3" t="s">
        <v>20</v>
      </c>
      <c r="F4" s="2">
        <f>35182.61+267544+5721.75+124659</f>
        <v>433107.36</v>
      </c>
    </row>
    <row r="5" spans="3:6" ht="19.5" customHeight="1">
      <c r="C5" s="3" t="s">
        <v>19</v>
      </c>
      <c r="F5" s="2">
        <v>12850</v>
      </c>
    </row>
    <row r="6" spans="3:6" ht="19.5" customHeight="1">
      <c r="C6" s="3" t="s">
        <v>18</v>
      </c>
      <c r="F6" s="2">
        <v>730.43</v>
      </c>
    </row>
    <row r="7" spans="3:8" ht="42" customHeight="1">
      <c r="C7" s="61" t="s">
        <v>17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</f>
        <v>20932.6</v>
      </c>
      <c r="H8" s="41"/>
      <c r="K8" s="15"/>
    </row>
    <row r="9" spans="3:11" s="39" customFormat="1" ht="19.5" customHeight="1">
      <c r="C9" s="21"/>
      <c r="D9" s="13"/>
      <c r="E9" s="13" t="s">
        <v>14</v>
      </c>
      <c r="F9" s="20">
        <v>8282.6</v>
      </c>
      <c r="H9" s="40"/>
      <c r="K9" s="40"/>
    </row>
    <row r="10" spans="3:11" s="32" customFormat="1" ht="19.5" customHeight="1">
      <c r="C10" s="12"/>
      <c r="D10" s="11"/>
      <c r="E10" s="27" t="s">
        <v>13</v>
      </c>
      <c r="F10" s="9">
        <v>12650</v>
      </c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 t="s">
        <v>12</v>
      </c>
      <c r="D12" s="23"/>
      <c r="E12" s="23" t="s">
        <v>11</v>
      </c>
      <c r="F12" s="35">
        <v>5721.75</v>
      </c>
      <c r="H12" s="38"/>
      <c r="K12" s="37"/>
    </row>
    <row r="13" spans="3:11" s="32" customFormat="1" ht="19.5" customHeight="1">
      <c r="C13" s="23" t="s">
        <v>10</v>
      </c>
      <c r="D13" s="23"/>
      <c r="E13" s="23" t="s">
        <v>9</v>
      </c>
      <c r="F13" s="35">
        <v>35182.61</v>
      </c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 t="s">
        <v>8</v>
      </c>
      <c r="D15" s="23"/>
      <c r="E15" s="30" t="s">
        <v>7</v>
      </c>
      <c r="F15" s="29">
        <f>+F16+F17</f>
        <v>39112.8</v>
      </c>
      <c r="H15" s="28"/>
      <c r="K15" s="15"/>
    </row>
    <row r="16" spans="3:8" ht="19.5" customHeight="1">
      <c r="C16" s="21"/>
      <c r="D16" s="13"/>
      <c r="E16" s="27" t="s">
        <v>6</v>
      </c>
      <c r="F16" s="20">
        <v>30368.8</v>
      </c>
      <c r="H16" s="26"/>
    </row>
    <row r="17" spans="3:8" ht="19.5" customHeight="1">
      <c r="C17" s="24"/>
      <c r="D17" s="23"/>
      <c r="E17" s="27" t="s">
        <v>5</v>
      </c>
      <c r="F17" s="20">
        <v>8744</v>
      </c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 t="s">
        <v>4</v>
      </c>
      <c r="D19" s="23"/>
      <c r="E19" s="25" t="s">
        <v>3</v>
      </c>
      <c r="F19" s="20">
        <v>267544</v>
      </c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+F8+F12+F13+F15+F19</f>
        <v>368493.76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143006.3699999996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A1">
      <selection activeCell="K10" sqref="K10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+'2101'!F36</f>
        <v>314945.1499999998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1450</v>
      </c>
    </row>
    <row r="6" spans="3:6" ht="19.5" customHeight="1">
      <c r="C6" s="3" t="s">
        <v>18</v>
      </c>
      <c r="F6" s="2">
        <v>210000</v>
      </c>
    </row>
    <row r="7" spans="3:8" ht="42" customHeight="1">
      <c r="C7" s="61" t="s">
        <v>94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168718.04</v>
      </c>
      <c r="G8" s="2"/>
      <c r="H8" s="41"/>
      <c r="K8" s="15"/>
    </row>
    <row r="9" spans="3:11" s="39" customFormat="1" ht="19.5" customHeight="1">
      <c r="C9" s="21"/>
      <c r="D9" s="13"/>
      <c r="E9" s="43" t="s">
        <v>95</v>
      </c>
      <c r="F9" s="51">
        <v>10306.7</v>
      </c>
      <c r="H9" s="40"/>
      <c r="K9" s="40"/>
    </row>
    <row r="10" spans="3:11" s="32" customFormat="1" ht="19.5" customHeight="1">
      <c r="C10" s="12"/>
      <c r="D10" s="11"/>
      <c r="E10" s="43" t="s">
        <v>96</v>
      </c>
      <c r="F10" s="51">
        <v>22243.99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97</v>
      </c>
      <c r="F11" s="51">
        <v>51600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98</v>
      </c>
      <c r="F12" s="53">
        <v>5940</v>
      </c>
      <c r="H12" s="38"/>
      <c r="K12" s="37"/>
    </row>
    <row r="13" spans="3:11" s="32" customFormat="1" ht="19.5" customHeight="1">
      <c r="C13" s="23"/>
      <c r="D13" s="23"/>
      <c r="E13" s="54" t="s">
        <v>99</v>
      </c>
      <c r="F13" s="55">
        <v>64598.85</v>
      </c>
      <c r="H13" s="34"/>
      <c r="K13" s="33"/>
    </row>
    <row r="14" spans="3:11" s="32" customFormat="1" ht="19.5" customHeight="1">
      <c r="C14" s="13"/>
      <c r="D14" s="13"/>
      <c r="E14" s="13" t="s">
        <v>91</v>
      </c>
      <c r="F14" s="22">
        <v>14028.5</v>
      </c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168718.04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357677.10999999975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+'2001'!F36</f>
        <v>904346.4199999998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1400</v>
      </c>
    </row>
    <row r="6" ht="19.5" customHeight="1">
      <c r="C6" s="3" t="s">
        <v>18</v>
      </c>
    </row>
    <row r="7" spans="3:8" ht="42" customHeight="1">
      <c r="C7" s="61" t="s">
        <v>93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</f>
        <v>590801.27</v>
      </c>
      <c r="G8" s="2"/>
      <c r="H8" s="41"/>
      <c r="K8" s="15"/>
    </row>
    <row r="9" spans="3:11" s="39" customFormat="1" ht="19.5" customHeight="1">
      <c r="C9" s="21"/>
      <c r="D9" s="13"/>
      <c r="E9" s="43" t="s">
        <v>90</v>
      </c>
      <c r="F9" s="51">
        <v>21000</v>
      </c>
      <c r="H9" s="40"/>
      <c r="K9" s="40"/>
    </row>
    <row r="10" spans="3:11" s="32" customFormat="1" ht="19.5" customHeight="1">
      <c r="C10" s="12"/>
      <c r="D10" s="11"/>
      <c r="E10" s="43" t="s">
        <v>91</v>
      </c>
      <c r="F10" s="51">
        <f>37696.61+32109.02+8698.37+13668.86+7766.4+9630.33+9319.68</f>
        <v>118889.26999999999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92</v>
      </c>
      <c r="F11" s="51">
        <v>450912</v>
      </c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590801.27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+F3+F5-F34</f>
        <v>314945.1499999998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C9" sqref="C9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+'1901'!F36</f>
        <v>917536.2599999998</v>
      </c>
    </row>
    <row r="4" spans="3:6" ht="19.5" customHeight="1">
      <c r="C4" s="3" t="s">
        <v>20</v>
      </c>
      <c r="F4" s="2">
        <f>476166.67+23958.33</f>
        <v>500125</v>
      </c>
    </row>
    <row r="5" spans="3:6" ht="19.5" customHeight="1">
      <c r="C5" s="3" t="s">
        <v>19</v>
      </c>
      <c r="F5" s="2">
        <v>600</v>
      </c>
    </row>
    <row r="6" ht="19.5" customHeight="1">
      <c r="C6" s="3" t="s">
        <v>18</v>
      </c>
    </row>
    <row r="7" spans="3:8" ht="42" customHeight="1">
      <c r="C7" s="61" t="s">
        <v>83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+F9+F10+F11+F12+F13+F14</f>
        <v>513914.83999999997</v>
      </c>
      <c r="G8" s="2"/>
      <c r="H8" s="41"/>
      <c r="K8" s="15"/>
    </row>
    <row r="9" spans="3:11" s="39" customFormat="1" ht="19.5" customHeight="1">
      <c r="C9" s="21"/>
      <c r="D9" s="13"/>
      <c r="E9" s="43" t="s">
        <v>84</v>
      </c>
      <c r="F9" s="51">
        <v>104210.84</v>
      </c>
      <c r="H9" s="40"/>
      <c r="K9" s="40"/>
    </row>
    <row r="10" spans="3:11" s="32" customFormat="1" ht="19.5" customHeight="1">
      <c r="C10" s="12"/>
      <c r="D10" s="11"/>
      <c r="E10" s="43" t="s">
        <v>85</v>
      </c>
      <c r="F10" s="51">
        <f>10350+8050+2300+2300+8050+1150+3450</f>
        <v>35650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86</v>
      </c>
      <c r="F11" s="51">
        <v>54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87</v>
      </c>
      <c r="F12" s="53">
        <v>8000</v>
      </c>
      <c r="H12" s="38"/>
      <c r="K12" s="37"/>
    </row>
    <row r="13" spans="3:11" s="32" customFormat="1" ht="19.5" customHeight="1">
      <c r="C13" s="23"/>
      <c r="D13" s="23"/>
      <c r="E13" s="54" t="s">
        <v>88</v>
      </c>
      <c r="F13" s="55">
        <v>16800</v>
      </c>
      <c r="H13" s="34"/>
      <c r="K13" s="33"/>
    </row>
    <row r="14" spans="3:11" s="32" customFormat="1" ht="19.5" customHeight="1">
      <c r="C14" s="13"/>
      <c r="D14" s="13"/>
      <c r="E14" s="13" t="s">
        <v>89</v>
      </c>
      <c r="F14" s="22">
        <v>349200</v>
      </c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+F8</f>
        <v>513914.83999999997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904346.4199999998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0">
      <selection activeCell="F35" sqref="F3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+'1802'!F36</f>
        <v>914836.2599999998</v>
      </c>
    </row>
    <row r="4" spans="3:6" ht="19.5" customHeight="1">
      <c r="C4" s="3" t="s">
        <v>20</v>
      </c>
      <c r="F4" s="2">
        <f>6079780.75+405395.12</f>
        <v>6485175.87</v>
      </c>
    </row>
    <row r="5" spans="3:6" ht="19.5" customHeight="1">
      <c r="C5" s="3" t="s">
        <v>19</v>
      </c>
      <c r="F5" s="2">
        <v>2700</v>
      </c>
    </row>
    <row r="6" ht="19.5" customHeight="1">
      <c r="C6" s="3" t="s">
        <v>18</v>
      </c>
    </row>
    <row r="7" spans="3:8" ht="42" customHeight="1">
      <c r="C7" s="61" t="s">
        <v>80</v>
      </c>
      <c r="D7" s="61"/>
      <c r="E7" s="61"/>
      <c r="F7" s="61"/>
      <c r="H7" s="41"/>
    </row>
    <row r="8" spans="3:11" ht="19.5" customHeight="1">
      <c r="C8" s="23" t="s">
        <v>24</v>
      </c>
      <c r="D8" s="23"/>
      <c r="E8" s="23" t="s">
        <v>81</v>
      </c>
      <c r="F8" s="42">
        <v>6079780.75</v>
      </c>
      <c r="G8" s="2"/>
      <c r="H8" s="41"/>
      <c r="K8" s="15"/>
    </row>
    <row r="9" spans="3:11" s="39" customFormat="1" ht="19.5" customHeight="1">
      <c r="C9" s="21" t="s">
        <v>26</v>
      </c>
      <c r="D9" s="13"/>
      <c r="E9" s="43" t="s">
        <v>82</v>
      </c>
      <c r="F9" s="51">
        <v>405395.12</v>
      </c>
      <c r="H9" s="40"/>
      <c r="K9" s="40"/>
    </row>
    <row r="10" spans="3:11" s="32" customFormat="1" ht="19.5" customHeight="1">
      <c r="C10" s="12"/>
      <c r="D10" s="11"/>
      <c r="E10" s="43"/>
      <c r="F10" s="51"/>
      <c r="G10" s="33"/>
      <c r="H10" s="34"/>
      <c r="K10" s="33"/>
    </row>
    <row r="11" spans="3:11" s="32" customFormat="1" ht="19.5" customHeight="1">
      <c r="C11" s="12"/>
      <c r="D11" s="11"/>
      <c r="E11" s="43"/>
      <c r="F11" s="51"/>
      <c r="G11" s="33"/>
      <c r="H11" s="33"/>
      <c r="K11" s="33"/>
    </row>
    <row r="12" spans="3:11" s="36" customFormat="1" ht="19.5" customHeight="1">
      <c r="C12" s="45"/>
      <c r="D12" s="45"/>
      <c r="E12" s="52"/>
      <c r="F12" s="53"/>
      <c r="H12" s="38"/>
      <c r="K12" s="37"/>
    </row>
    <row r="13" spans="3:11" s="32" customFormat="1" ht="19.5" customHeight="1">
      <c r="C13" s="23"/>
      <c r="D13" s="23"/>
      <c r="E13" s="54"/>
      <c r="F13" s="55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3"/>
      <c r="F15" s="51"/>
      <c r="H15" s="26"/>
    </row>
    <row r="16" spans="3:6" ht="19.5" customHeight="1">
      <c r="C16" s="12"/>
      <c r="D16" s="11"/>
      <c r="E16" s="43"/>
      <c r="F16" s="51"/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/>
      <c r="D18" s="23"/>
      <c r="E18" s="59"/>
      <c r="F18" s="60"/>
      <c r="K18" s="15"/>
    </row>
    <row r="19" spans="3:11" s="14" customFormat="1" ht="19.5" customHeight="1">
      <c r="C19" s="24"/>
      <c r="D19" s="23"/>
      <c r="E19" s="56"/>
      <c r="F19" s="57"/>
      <c r="K19" s="15"/>
    </row>
    <row r="20" spans="3:6" ht="19.5" customHeight="1">
      <c r="C20" s="21"/>
      <c r="D20" s="13"/>
      <c r="E20" s="43"/>
      <c r="F20" s="58"/>
    </row>
    <row r="21" spans="3:6" ht="19.5" customHeight="1">
      <c r="C21" s="19"/>
      <c r="D21" s="11"/>
      <c r="E21" s="43"/>
      <c r="F21" s="58"/>
    </row>
    <row r="22" spans="3:11" s="14" customFormat="1" ht="19.5" customHeight="1">
      <c r="C22" s="19"/>
      <c r="D22" s="18"/>
      <c r="E22" s="13"/>
      <c r="F22" s="9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+F18+F8+F9</f>
        <v>6485175.87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917536.2599999998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B21" sqref="B2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+'1501'!F36</f>
        <v>4038313.84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800</v>
      </c>
    </row>
    <row r="6" ht="19.5" customHeight="1">
      <c r="C6" s="3" t="s">
        <v>18</v>
      </c>
    </row>
    <row r="7" spans="3:8" ht="42" customHeight="1">
      <c r="C7" s="61" t="s">
        <v>65</v>
      </c>
      <c r="D7" s="61"/>
      <c r="E7" s="61"/>
      <c r="F7" s="61"/>
      <c r="H7" s="41"/>
    </row>
    <row r="8" spans="3:11" ht="19.5" customHeight="1">
      <c r="C8" s="23" t="s">
        <v>67</v>
      </c>
      <c r="D8" s="23"/>
      <c r="E8" s="23" t="s">
        <v>68</v>
      </c>
      <c r="F8" s="42">
        <f>+F16+F15+F14+F13+F12+F11+F10+F9</f>
        <v>911729.8</v>
      </c>
      <c r="G8" s="2"/>
      <c r="H8" s="41"/>
      <c r="K8" s="15"/>
    </row>
    <row r="9" spans="3:11" s="39" customFormat="1" ht="19.5" customHeight="1">
      <c r="C9" s="21"/>
      <c r="D9" s="13"/>
      <c r="E9" s="43" t="s">
        <v>58</v>
      </c>
      <c r="F9" s="51">
        <v>200000</v>
      </c>
      <c r="H9" s="40"/>
      <c r="K9" s="40"/>
    </row>
    <row r="10" spans="3:11" s="32" customFormat="1" ht="19.5" customHeight="1">
      <c r="C10" s="12"/>
      <c r="D10" s="11"/>
      <c r="E10" s="43" t="s">
        <v>69</v>
      </c>
      <c r="F10" s="51">
        <f>37080+34920</f>
        <v>72000</v>
      </c>
      <c r="G10" s="33"/>
      <c r="H10" s="34"/>
      <c r="K10" s="33"/>
    </row>
    <row r="11" spans="3:11" s="32" customFormat="1" ht="19.5" customHeight="1">
      <c r="C11" s="12"/>
      <c r="D11" s="11"/>
      <c r="E11" s="43" t="s">
        <v>42</v>
      </c>
      <c r="F11" s="51">
        <f>111815.47+182091.96+136568.97</f>
        <v>430476.4</v>
      </c>
      <c r="G11" s="33"/>
      <c r="H11" s="33"/>
      <c r="K11" s="33"/>
    </row>
    <row r="12" spans="3:11" s="36" customFormat="1" ht="19.5" customHeight="1">
      <c r="C12" s="45"/>
      <c r="D12" s="45"/>
      <c r="E12" s="52" t="s">
        <v>70</v>
      </c>
      <c r="F12" s="53">
        <v>2941</v>
      </c>
      <c r="H12" s="38"/>
      <c r="K12" s="37"/>
    </row>
    <row r="13" spans="3:11" s="32" customFormat="1" ht="19.5" customHeight="1">
      <c r="C13" s="23"/>
      <c r="D13" s="23"/>
      <c r="E13" s="54" t="s">
        <v>52</v>
      </c>
      <c r="F13" s="55">
        <v>35800</v>
      </c>
      <c r="H13" s="34"/>
      <c r="K13" s="33"/>
    </row>
    <row r="14" spans="3:11" s="32" customFormat="1" ht="19.5" customHeight="1">
      <c r="C14" s="13"/>
      <c r="D14" s="13"/>
      <c r="E14" s="13" t="s">
        <v>71</v>
      </c>
      <c r="F14" s="22">
        <v>20012.4</v>
      </c>
      <c r="H14" s="34"/>
      <c r="K14" s="33"/>
    </row>
    <row r="15" spans="3:8" ht="19.5" customHeight="1">
      <c r="C15" s="23"/>
      <c r="D15" s="23"/>
      <c r="E15" s="43" t="s">
        <v>72</v>
      </c>
      <c r="F15" s="51">
        <f>5000+21500+24400</f>
        <v>50900</v>
      </c>
      <c r="H15" s="26"/>
    </row>
    <row r="16" spans="3:6" ht="19.5" customHeight="1">
      <c r="C16" s="12"/>
      <c r="D16" s="11"/>
      <c r="E16" s="43" t="s">
        <v>73</v>
      </c>
      <c r="F16" s="51">
        <v>99600</v>
      </c>
    </row>
    <row r="17" spans="3:11" s="14" customFormat="1" ht="19.5" customHeight="1">
      <c r="C17" s="24"/>
      <c r="D17" s="23"/>
      <c r="E17" s="43"/>
      <c r="F17" s="51"/>
      <c r="K17" s="15"/>
    </row>
    <row r="18" spans="3:11" s="14" customFormat="1" ht="19.5" customHeight="1">
      <c r="C18" s="24" t="s">
        <v>74</v>
      </c>
      <c r="D18" s="23"/>
      <c r="E18" s="59" t="s">
        <v>75</v>
      </c>
      <c r="F18" s="60">
        <f>+F19+F20+F21+F22</f>
        <v>2212547.7800000003</v>
      </c>
      <c r="K18" s="15"/>
    </row>
    <row r="19" spans="3:11" s="14" customFormat="1" ht="19.5" customHeight="1">
      <c r="C19" s="24"/>
      <c r="D19" s="23"/>
      <c r="E19" s="56" t="s">
        <v>76</v>
      </c>
      <c r="F19" s="57">
        <f>21528.25+167331.35+424151.22+235214.78+12405.59+432767.59</f>
        <v>1293398.78</v>
      </c>
      <c r="K19" s="15"/>
    </row>
    <row r="20" spans="3:6" ht="19.5" customHeight="1">
      <c r="C20" s="21"/>
      <c r="D20" s="13"/>
      <c r="E20" s="43" t="s">
        <v>77</v>
      </c>
      <c r="F20" s="58">
        <f>421872.4+294918.23</f>
        <v>716790.63</v>
      </c>
    </row>
    <row r="21" spans="3:6" ht="19.5" customHeight="1">
      <c r="C21" s="19"/>
      <c r="D21" s="11"/>
      <c r="E21" s="43" t="s">
        <v>78</v>
      </c>
      <c r="F21" s="58">
        <v>120324</v>
      </c>
    </row>
    <row r="22" spans="3:11" s="14" customFormat="1" ht="19.5" customHeight="1">
      <c r="C22" s="19"/>
      <c r="D22" s="18"/>
      <c r="E22" s="13" t="s">
        <v>79</v>
      </c>
      <c r="F22" s="9">
        <v>82034.37</v>
      </c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+F18+F8</f>
        <v>3124277.58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914836.2599999998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0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+'1401'!F36</f>
        <v>1824566.06</v>
      </c>
    </row>
    <row r="4" spans="3:6" ht="19.5" customHeight="1">
      <c r="C4" s="3" t="s">
        <v>20</v>
      </c>
      <c r="F4" s="2">
        <v>2212547.78</v>
      </c>
    </row>
    <row r="5" spans="3:6" ht="19.5" customHeight="1">
      <c r="C5" s="3" t="s">
        <v>19</v>
      </c>
      <c r="F5" s="2">
        <v>1200</v>
      </c>
    </row>
    <row r="6" ht="19.5" customHeight="1">
      <c r="C6" s="3" t="s">
        <v>18</v>
      </c>
    </row>
    <row r="7" spans="3:8" ht="42" customHeight="1">
      <c r="C7" s="61" t="s">
        <v>66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44"/>
      <c r="F9" s="48"/>
      <c r="H9" s="40"/>
      <c r="K9" s="40"/>
    </row>
    <row r="10" spans="3:11" s="32" customFormat="1" ht="19.5" customHeight="1">
      <c r="C10" s="12"/>
      <c r="D10" s="11"/>
      <c r="E10" s="44"/>
      <c r="F10" s="48"/>
      <c r="G10" s="33"/>
      <c r="H10" s="34"/>
      <c r="K10" s="33"/>
    </row>
    <row r="11" spans="3:11" s="32" customFormat="1" ht="19.5" customHeight="1">
      <c r="C11" s="12"/>
      <c r="D11" s="11"/>
      <c r="E11" s="44"/>
      <c r="F11" s="48"/>
      <c r="G11" s="33"/>
      <c r="H11" s="33"/>
      <c r="K11" s="33"/>
    </row>
    <row r="12" spans="3:11" s="36" customFormat="1" ht="19.5" customHeight="1">
      <c r="C12" s="45"/>
      <c r="D12" s="45"/>
      <c r="E12" s="46"/>
      <c r="F12" s="49"/>
      <c r="H12" s="38"/>
      <c r="K12" s="37"/>
    </row>
    <row r="13" spans="3:11" s="32" customFormat="1" ht="19.5" customHeight="1">
      <c r="C13" s="23"/>
      <c r="D13" s="23"/>
      <c r="E13" s="47"/>
      <c r="F13" s="50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4"/>
      <c r="F15" s="48"/>
      <c r="H15" s="26"/>
    </row>
    <row r="16" spans="3:6" ht="19.5" customHeight="1">
      <c r="C16" s="12"/>
      <c r="D16" s="11"/>
      <c r="E16" s="44"/>
      <c r="F16" s="48"/>
    </row>
    <row r="17" spans="3:11" s="14" customFormat="1" ht="19.5" customHeight="1">
      <c r="C17" s="24"/>
      <c r="D17" s="23"/>
      <c r="E17" s="44"/>
      <c r="F17" s="48"/>
      <c r="K17" s="15"/>
    </row>
    <row r="18" spans="3:6" ht="19.5" customHeight="1">
      <c r="C18" s="21"/>
      <c r="D18" s="13"/>
      <c r="E18" s="44"/>
      <c r="F18" s="48"/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+F3+F4+F5+F6-F34</f>
        <v>4038313.84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C7" sqref="C7:F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+'1301'!F36</f>
        <v>1821916.06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2650</v>
      </c>
    </row>
    <row r="6" ht="19.5" customHeight="1">
      <c r="C6" s="3" t="s">
        <v>18</v>
      </c>
    </row>
    <row r="7" spans="3:8" ht="42" customHeight="1">
      <c r="C7" s="61" t="s">
        <v>64</v>
      </c>
      <c r="D7" s="61"/>
      <c r="E7" s="61"/>
      <c r="F7" s="61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44"/>
      <c r="F9" s="48"/>
      <c r="H9" s="40"/>
      <c r="K9" s="40"/>
    </row>
    <row r="10" spans="3:11" s="32" customFormat="1" ht="19.5" customHeight="1">
      <c r="C10" s="12"/>
      <c r="D10" s="11"/>
      <c r="E10" s="44"/>
      <c r="F10" s="48"/>
      <c r="G10" s="33"/>
      <c r="H10" s="34"/>
      <c r="K10" s="33"/>
    </row>
    <row r="11" spans="3:11" s="32" customFormat="1" ht="19.5" customHeight="1">
      <c r="C11" s="12"/>
      <c r="D11" s="11"/>
      <c r="E11" s="44"/>
      <c r="F11" s="48"/>
      <c r="G11" s="33"/>
      <c r="H11" s="33"/>
      <c r="K11" s="33"/>
    </row>
    <row r="12" spans="3:11" s="36" customFormat="1" ht="19.5" customHeight="1">
      <c r="C12" s="45"/>
      <c r="D12" s="45"/>
      <c r="E12" s="46"/>
      <c r="F12" s="49"/>
      <c r="H12" s="38"/>
      <c r="K12" s="37"/>
    </row>
    <row r="13" spans="3:11" s="32" customFormat="1" ht="19.5" customHeight="1">
      <c r="C13" s="23"/>
      <c r="D13" s="23"/>
      <c r="E13" s="47"/>
      <c r="F13" s="50"/>
      <c r="H13" s="34"/>
      <c r="K13" s="33"/>
    </row>
    <row r="14" spans="3:11" s="32" customFormat="1" ht="19.5" customHeight="1">
      <c r="C14" s="13"/>
      <c r="D14" s="13"/>
      <c r="E14" s="13"/>
      <c r="F14" s="22"/>
      <c r="H14" s="34"/>
      <c r="K14" s="33"/>
    </row>
    <row r="15" spans="3:8" ht="19.5" customHeight="1">
      <c r="C15" s="23"/>
      <c r="D15" s="23"/>
      <c r="E15" s="44"/>
      <c r="F15" s="48"/>
      <c r="H15" s="26"/>
    </row>
    <row r="16" spans="3:6" ht="19.5" customHeight="1">
      <c r="C16" s="12"/>
      <c r="D16" s="11"/>
      <c r="E16" s="44"/>
      <c r="F16" s="48"/>
    </row>
    <row r="17" spans="3:11" s="14" customFormat="1" ht="19.5" customHeight="1">
      <c r="C17" s="24"/>
      <c r="D17" s="23"/>
      <c r="E17" s="44"/>
      <c r="F17" s="48"/>
      <c r="K17" s="15"/>
    </row>
    <row r="18" spans="3:6" ht="19.5" customHeight="1">
      <c r="C18" s="21"/>
      <c r="D18" s="13"/>
      <c r="E18" s="44"/>
      <c r="F18" s="48"/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0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1824566.06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H36" sqref="H36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v>1975462.63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f>1100+14800</f>
        <v>15900</v>
      </c>
    </row>
    <row r="6" spans="3:6" ht="19.5" customHeight="1">
      <c r="C6" s="3" t="s">
        <v>18</v>
      </c>
      <c r="F6" s="2">
        <f>640200+22250</f>
        <v>662450</v>
      </c>
    </row>
    <row r="7" spans="3:8" ht="42" customHeight="1">
      <c r="C7" s="61" t="s">
        <v>54</v>
      </c>
      <c r="D7" s="61"/>
      <c r="E7" s="61"/>
      <c r="F7" s="61"/>
      <c r="H7" s="41"/>
    </row>
    <row r="8" spans="3:11" ht="19.5" customHeight="1">
      <c r="C8" s="23" t="s">
        <v>16</v>
      </c>
      <c r="D8" s="23"/>
      <c r="E8" s="23" t="s">
        <v>37</v>
      </c>
      <c r="F8" s="42">
        <f>+F9+F10+F11+F12+F13+F14</f>
        <v>730070.07</v>
      </c>
      <c r="H8" s="41"/>
      <c r="K8" s="15"/>
    </row>
    <row r="9" spans="3:11" s="39" customFormat="1" ht="19.5" customHeight="1">
      <c r="C9" s="21"/>
      <c r="D9" s="13"/>
      <c r="E9" s="44" t="s">
        <v>62</v>
      </c>
      <c r="F9" s="48">
        <f>16300+3465</f>
        <v>19765</v>
      </c>
      <c r="H9" s="40"/>
      <c r="K9" s="40"/>
    </row>
    <row r="10" spans="3:11" s="32" customFormat="1" ht="19.5" customHeight="1">
      <c r="C10" s="12"/>
      <c r="D10" s="11"/>
      <c r="E10" s="44" t="s">
        <v>61</v>
      </c>
      <c r="F10" s="48">
        <f>406.78+64450.28</f>
        <v>64857.06</v>
      </c>
      <c r="G10" s="33"/>
      <c r="H10" s="34"/>
      <c r="K10" s="33"/>
    </row>
    <row r="11" spans="3:11" s="32" customFormat="1" ht="19.5" customHeight="1">
      <c r="C11" s="12"/>
      <c r="D11" s="11"/>
      <c r="E11" s="44" t="s">
        <v>60</v>
      </c>
      <c r="F11" s="48">
        <f>98786.35+13750.68+28786.35+78786.35+78786.35+58786.35+43306.25+28786.35+28786.35+42536.35</f>
        <v>501097.7299999999</v>
      </c>
      <c r="G11" s="33"/>
      <c r="H11" s="33"/>
      <c r="K11" s="33"/>
    </row>
    <row r="12" spans="3:11" s="36" customFormat="1" ht="19.5" customHeight="1">
      <c r="C12" s="45"/>
      <c r="D12" s="45"/>
      <c r="E12" s="46" t="s">
        <v>59</v>
      </c>
      <c r="F12" s="49">
        <v>41990.28</v>
      </c>
      <c r="H12" s="38"/>
      <c r="K12" s="37"/>
    </row>
    <row r="13" spans="3:11" s="32" customFormat="1" ht="19.5" customHeight="1">
      <c r="C13" s="23"/>
      <c r="D13" s="23"/>
      <c r="E13" s="47" t="s">
        <v>58</v>
      </c>
      <c r="F13" s="50">
        <v>100000</v>
      </c>
      <c r="H13" s="34"/>
      <c r="K13" s="33"/>
    </row>
    <row r="14" spans="3:11" s="32" customFormat="1" ht="19.5" customHeight="1">
      <c r="C14" s="13"/>
      <c r="D14" s="13"/>
      <c r="E14" s="13" t="s">
        <v>63</v>
      </c>
      <c r="F14" s="22">
        <v>2360</v>
      </c>
      <c r="H14" s="34"/>
      <c r="K14" s="33"/>
    </row>
    <row r="15" spans="3:8" ht="19.5" customHeight="1">
      <c r="C15" s="23">
        <v>91</v>
      </c>
      <c r="D15" s="23"/>
      <c r="E15" s="44"/>
      <c r="F15" s="48">
        <f>+F16+F17+F18</f>
        <v>101826.5</v>
      </c>
      <c r="H15" s="26"/>
    </row>
    <row r="16" spans="3:6" ht="19.5" customHeight="1">
      <c r="C16" s="12"/>
      <c r="D16" s="11"/>
      <c r="E16" s="44" t="s">
        <v>57</v>
      </c>
      <c r="F16" s="48">
        <f>10980+30256</f>
        <v>41236</v>
      </c>
    </row>
    <row r="17" spans="3:11" s="14" customFormat="1" ht="19.5" customHeight="1">
      <c r="C17" s="24"/>
      <c r="D17" s="23"/>
      <c r="E17" s="44" t="s">
        <v>56</v>
      </c>
      <c r="F17" s="48">
        <f>28226+12457.5</f>
        <v>40683.5</v>
      </c>
      <c r="K17" s="15"/>
    </row>
    <row r="18" spans="3:6" ht="19.5" customHeight="1">
      <c r="C18" s="21"/>
      <c r="D18" s="13"/>
      <c r="E18" s="44" t="s">
        <v>55</v>
      </c>
      <c r="F18" s="48">
        <f>2795+17112</f>
        <v>19907</v>
      </c>
    </row>
    <row r="19" spans="3:11" s="14" customFormat="1" ht="19.5" customHeight="1">
      <c r="C19" s="24"/>
      <c r="D19" s="23"/>
      <c r="E19" s="44"/>
      <c r="F19" s="44"/>
      <c r="K19" s="15"/>
    </row>
    <row r="20" spans="3:6" ht="19.5" customHeight="1">
      <c r="C20" s="21"/>
      <c r="D20" s="13"/>
      <c r="E20" s="43"/>
      <c r="F20" s="43"/>
    </row>
    <row r="21" spans="3:6" ht="19.5" customHeight="1">
      <c r="C21" s="19"/>
      <c r="D21" s="11"/>
      <c r="E21" s="43"/>
      <c r="F21" s="43"/>
    </row>
    <row r="22" spans="3:11" s="14" customFormat="1" ht="19.5" customHeight="1">
      <c r="C22" s="19"/>
      <c r="D22" s="18"/>
      <c r="E22" s="13"/>
      <c r="F22" s="16"/>
      <c r="K22" s="15"/>
    </row>
    <row r="23" spans="3:6" ht="19.5" customHeight="1">
      <c r="C23" s="19"/>
      <c r="D23" s="11"/>
      <c r="E23" s="17"/>
      <c r="F23" s="16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7"/>
      <c r="F25" s="16"/>
    </row>
    <row r="26" spans="3:11" s="14" customFormat="1" ht="19.5" customHeight="1">
      <c r="C26" s="19"/>
      <c r="D26" s="18"/>
      <c r="E26" s="17"/>
      <c r="F26" s="16"/>
      <c r="K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11" ht="19.5" customHeight="1">
      <c r="C31" s="12"/>
      <c r="D31" s="11"/>
      <c r="E31" s="13"/>
      <c r="F31" s="9"/>
      <c r="K31" s="1"/>
    </row>
    <row r="32" spans="3:11" ht="19.5" customHeight="1">
      <c r="C32" s="12"/>
      <c r="D32" s="11"/>
      <c r="E32" s="13"/>
      <c r="F32" s="9"/>
      <c r="K32" s="1"/>
    </row>
    <row r="33" spans="3:11" ht="19.5" customHeight="1">
      <c r="C33" s="12"/>
      <c r="D33" s="11"/>
      <c r="E33" s="13"/>
      <c r="F33" s="9"/>
      <c r="K33" s="1"/>
    </row>
    <row r="34" spans="3:11" ht="19.5" customHeight="1">
      <c r="C34" s="12" t="s">
        <v>2</v>
      </c>
      <c r="D34" s="11"/>
      <c r="E34" s="10"/>
      <c r="F34" s="9">
        <f>+F15+F8</f>
        <v>831896.57</v>
      </c>
      <c r="H34" s="2"/>
      <c r="K34" s="1"/>
    </row>
    <row r="35" ht="19.5" customHeight="1">
      <c r="K35" s="1"/>
    </row>
    <row r="36" spans="3:11" ht="19.5" customHeight="1">
      <c r="C36" s="8" t="s">
        <v>1</v>
      </c>
      <c r="F36" s="7">
        <f>+F3+F5+F6-F34</f>
        <v>1821916.06</v>
      </c>
      <c r="G36" s="1" t="s">
        <v>0</v>
      </c>
      <c r="H36" s="2"/>
      <c r="K36" s="1"/>
    </row>
    <row r="37" ht="19.5" customHeight="1">
      <c r="K37" s="1"/>
    </row>
    <row r="46" spans="3:11" ht="37.5" customHeight="1">
      <c r="C46" s="6"/>
      <c r="D46" s="5"/>
      <c r="E46" s="5"/>
      <c r="F46" s="4"/>
      <c r="K46" s="1"/>
    </row>
    <row r="47" spans="3:11" ht="37.5" customHeight="1">
      <c r="C47" s="6"/>
      <c r="D47" s="5"/>
      <c r="E47" s="5"/>
      <c r="F47" s="4"/>
      <c r="K47" s="1"/>
    </row>
    <row r="48" spans="3:11" ht="37.5" customHeight="1">
      <c r="C48" s="6"/>
      <c r="D48" s="5"/>
      <c r="E48" s="5"/>
      <c r="F48" s="4"/>
      <c r="K48" s="1"/>
    </row>
    <row r="49" spans="3:11" ht="37.5" customHeight="1">
      <c r="C49" s="6"/>
      <c r="D49" s="5"/>
      <c r="E49" s="5"/>
      <c r="F49" s="4"/>
      <c r="K49" s="1"/>
    </row>
    <row r="50" spans="3:11" ht="37.5" customHeight="1">
      <c r="C50" s="6"/>
      <c r="D50" s="5"/>
      <c r="E50" s="5"/>
      <c r="F50" s="4"/>
      <c r="K50" s="1"/>
    </row>
    <row r="51" spans="3:11" ht="37.5" customHeight="1">
      <c r="C51" s="6"/>
      <c r="D51" s="5"/>
      <c r="E51" s="5"/>
      <c r="F51" s="4"/>
      <c r="K51" s="1"/>
    </row>
    <row r="52" spans="3:11" ht="37.5" customHeight="1">
      <c r="C52" s="6"/>
      <c r="D52" s="5"/>
      <c r="E52" s="5"/>
      <c r="F52" s="4"/>
      <c r="K52" s="1"/>
    </row>
    <row r="53" spans="3:11" ht="37.5" customHeight="1">
      <c r="C53" s="6"/>
      <c r="D53" s="5"/>
      <c r="E53" s="5"/>
      <c r="F53" s="4"/>
      <c r="K53" s="1"/>
    </row>
    <row r="54" spans="3:11" ht="37.5" customHeight="1">
      <c r="C54" s="6"/>
      <c r="D54" s="5"/>
      <c r="E54" s="5"/>
      <c r="F54" s="4"/>
      <c r="K54" s="1"/>
    </row>
    <row r="55" spans="3:11" ht="37.5" customHeight="1">
      <c r="C55" s="6"/>
      <c r="D55" s="5"/>
      <c r="E55" s="5"/>
      <c r="F55" s="4"/>
      <c r="K55" s="1"/>
    </row>
    <row r="56" spans="3:11" ht="37.5" customHeight="1">
      <c r="C56" s="6"/>
      <c r="D56" s="5"/>
      <c r="E56" s="5"/>
      <c r="F56" s="4"/>
      <c r="K56" s="1"/>
    </row>
    <row r="57" spans="3:11" ht="37.5" customHeight="1">
      <c r="C57" s="6"/>
      <c r="D57" s="5"/>
      <c r="E57" s="5"/>
      <c r="F57" s="4"/>
      <c r="K57" s="1"/>
    </row>
    <row r="58" spans="3:11" ht="37.5" customHeight="1">
      <c r="C58" s="6"/>
      <c r="D58" s="5"/>
      <c r="E58" s="5"/>
      <c r="F58" s="4"/>
      <c r="K58" s="1"/>
    </row>
    <row r="59" spans="3:11" ht="37.5" customHeight="1">
      <c r="C59" s="6"/>
      <c r="D59" s="5"/>
      <c r="E59" s="5"/>
      <c r="F59" s="4"/>
      <c r="K59" s="1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</dc:creator>
  <cp:keywords/>
  <dc:description/>
  <cp:lastModifiedBy>PFC</cp:lastModifiedBy>
  <cp:lastPrinted>2021-01-12T08:19:46Z</cp:lastPrinted>
  <dcterms:created xsi:type="dcterms:W3CDTF">2021-01-04T21:43:39Z</dcterms:created>
  <dcterms:modified xsi:type="dcterms:W3CDTF">2021-01-25T09:59:38Z</dcterms:modified>
  <cp:category/>
  <cp:version/>
  <cp:contentType/>
  <cp:contentStatus/>
</cp:coreProperties>
</file>