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35" windowHeight="6915" activeTab="2"/>
  </bookViews>
  <sheets>
    <sheet name="3112" sheetId="1" r:id="rId1"/>
    <sheet name="3012" sheetId="2" r:id="rId2"/>
    <sheet name="2912" sheetId="3" r:id="rId3"/>
    <sheet name="2812" sheetId="4" r:id="rId4"/>
    <sheet name="2512" sheetId="5" r:id="rId5"/>
    <sheet name="2412" sheetId="6" r:id="rId6"/>
    <sheet name="2312" sheetId="7" r:id="rId7"/>
    <sheet name="2212" sheetId="8" r:id="rId8"/>
    <sheet name="2112" sheetId="9" r:id="rId9"/>
    <sheet name="1812" sheetId="10" r:id="rId10"/>
    <sheet name="1712" sheetId="11" r:id="rId11"/>
    <sheet name="1612" sheetId="12" r:id="rId12"/>
    <sheet name="1512" sheetId="13" r:id="rId13"/>
    <sheet name="1412" sheetId="14" r:id="rId14"/>
    <sheet name="1112" sheetId="15" r:id="rId15"/>
    <sheet name="1012" sheetId="16" r:id="rId16"/>
    <sheet name="0912" sheetId="17" r:id="rId17"/>
    <sheet name="0812" sheetId="18" r:id="rId18"/>
    <sheet name="0712" sheetId="19" r:id="rId19"/>
    <sheet name="0412" sheetId="20" r:id="rId20"/>
    <sheet name="0312" sheetId="21" r:id="rId21"/>
    <sheet name="0212" sheetId="22" r:id="rId22"/>
    <sheet name="0112" sheetId="23" r:id="rId23"/>
  </sheets>
  <definedNames/>
  <calcPr fullCalcOnLoad="1"/>
</workbook>
</file>

<file path=xl/sharedStrings.xml><?xml version="1.0" encoding="utf-8"?>
<sst xmlns="http://schemas.openxmlformats.org/spreadsheetml/2006/main" count="307" uniqueCount="88">
  <si>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</si>
  <si>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</si>
  <si>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</si>
  <si>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</si>
  <si>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</si>
  <si>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SPECIFIKACIJA IZVRŠENIH PLAĆANJA PO DOBAVLJAČIMA NA DAN  30.11.2020.</t>
  </si>
  <si>
    <t>06c</t>
  </si>
  <si>
    <t>energenti</t>
  </si>
  <si>
    <t>jkp</t>
  </si>
  <si>
    <t>064</t>
  </si>
  <si>
    <t>sanitetski</t>
  </si>
  <si>
    <t>medinic</t>
  </si>
  <si>
    <t>Ukupno izvrsena placanja</t>
  </si>
  <si>
    <t>Stanje na računu 840-729661-47</t>
  </si>
  <si>
    <t xml:space="preserve"> </t>
  </si>
  <si>
    <t>SPECIFIKACIJA IZVRŠENIH PLAĆANJA PO DOBAVLJAČIMA NA DAN  01.12.2020.</t>
  </si>
  <si>
    <t>3r</t>
  </si>
  <si>
    <t>06a</t>
  </si>
  <si>
    <t>plate pzz</t>
  </si>
  <si>
    <t>05a</t>
  </si>
  <si>
    <t>plate stomatologija</t>
  </si>
  <si>
    <t>06n</t>
  </si>
  <si>
    <t>plate covid</t>
  </si>
  <si>
    <t>grosis</t>
  </si>
  <si>
    <t>participacija</t>
  </si>
  <si>
    <t>ministarstvo finansija</t>
  </si>
  <si>
    <t>ptt</t>
  </si>
  <si>
    <t>SPECIFIKACIJA IZVRŠENIH PLAĆANJA PO DOBAVLJAČIMA NA DAN  02.12.2020.</t>
  </si>
  <si>
    <t>SPECIFIKACIJA IZVRŠENIH PLAĆANJA PO DOBAVLJAČIMA NA DAN  03.12.2020.</t>
  </si>
  <si>
    <t>06b</t>
  </si>
  <si>
    <t>prevoz pzz</t>
  </si>
  <si>
    <t>05b</t>
  </si>
  <si>
    <t>prevoz stomatologija</t>
  </si>
  <si>
    <t>zzj nis</t>
  </si>
  <si>
    <t>SPECIFIKACIJA IZVRŠENIH PLAĆANJA PO DOBAVLJAČIMA NA DAN  04.12.2020.</t>
  </si>
  <si>
    <t>06x</t>
  </si>
  <si>
    <t>06y</t>
  </si>
  <si>
    <t>nagrade ugovoreni</t>
  </si>
  <si>
    <t>nagrade neugovoreni</t>
  </si>
  <si>
    <t>prevoz covid</t>
  </si>
  <si>
    <t>06i</t>
  </si>
  <si>
    <t>invalidi</t>
  </si>
  <si>
    <t>06e</t>
  </si>
  <si>
    <t>materijalni</t>
  </si>
  <si>
    <t>dnevnice</t>
  </si>
  <si>
    <t>deltagraf</t>
  </si>
  <si>
    <t>terzić</t>
  </si>
  <si>
    <t>vodovod</t>
  </si>
  <si>
    <t>pošta</t>
  </si>
  <si>
    <t>nino</t>
  </si>
  <si>
    <t>nagrade covid</t>
  </si>
  <si>
    <t>jubilarne</t>
  </si>
  <si>
    <t>06j</t>
  </si>
  <si>
    <t>SPECIFIKACIJA IZVRŠENIH PLAĆANJA PO DOBAVLJAČIMA NA DAN  07.12.2020.</t>
  </si>
  <si>
    <t>SPECIFIKACIJA IZVRŠENIH PLAĆANJA PO DOBAVLJAČIMA NA DAN  08.12.2020.</t>
  </si>
  <si>
    <t>bittotal</t>
  </si>
  <si>
    <t>vintec</t>
  </si>
  <si>
    <t>SPECIFIKACIJA IZVRŠENIH PLAĆANJA PO DOBAVLJAČIMA NA DAN  10.12.2020.</t>
  </si>
  <si>
    <t>zzjnis</t>
  </si>
  <si>
    <t>SPECIFIKACIJA IZVRŠENIH PLAĆANJA PO DOBAVLJAČIMA NA DAN  09.12.2020.</t>
  </si>
  <si>
    <t>SPECIFIKACIJA IZVRŠENIH PLAĆANJA PO DOBAVLJAČIMA NA DAN  11.12.2020.</t>
  </si>
  <si>
    <t>05e</t>
  </si>
  <si>
    <t>ostali direktni</t>
  </si>
  <si>
    <t>SPECIFIKACIJA IZVRŠENIH PLAĆANJA PO DOBAVLJAČIMA NA DAN  14.12.2020.</t>
  </si>
  <si>
    <t xml:space="preserve">povracaj </t>
  </si>
  <si>
    <t>plata pzz</t>
  </si>
  <si>
    <t>plata stomatologija</t>
  </si>
  <si>
    <t>plata covid</t>
  </si>
  <si>
    <t>SPECIFIKACIJA IZVRŠENIH PLAĆANJA PO DOBAVLJAČIMA NA DAN  16.12.2020.</t>
  </si>
  <si>
    <t>SPECIFIKACIJA IZVRŠENIH PLAĆANJA PO DOBAVLJAČIMA NA DAN  15.12.2020.</t>
  </si>
  <si>
    <t>SPECIFIKACIJA IZVRŠENIH PLAĆANJA PO DOBAVLJAČIMA NA DAN  17.12.2020.</t>
  </si>
  <si>
    <t>SPECIFIKACIJA IZVRŠENIH PLAĆANJA PO DOBAVLJAČIMA NA DAN  18.12.2020.</t>
  </si>
  <si>
    <t>SPECIFIKACIJA IZVRŠENIH PLAĆANJA PO DOBAVLJAČIMA NA DAN  22.12.2020.</t>
  </si>
  <si>
    <t>SPECIFIKACIJA IZVRŠENIH PLAĆANJA PO DOBAVLJAČIMA NA DAN  21.12.2020.</t>
  </si>
  <si>
    <t>SPECIFIKACIJA IZVRŠENIH PLAĆANJA PO DOBAVLJAČIMA NA DAN  23.12.2020.</t>
  </si>
  <si>
    <t>SPECIFIKACIJA IZVRŠENIH PLAĆANJA PO DOBAVLJAČIMA NA DAN  24.12.2020.</t>
  </si>
  <si>
    <t>SPECIFIKACIJA IZVRŠENIH PLAĆANJA PO DOBAVLJAČIMA NA DAN  25.12.2020.</t>
  </si>
  <si>
    <t>Plate lokalna</t>
  </si>
  <si>
    <t>SPECIFIKACIJA IZVRŠENIH PLAĆANJA PO DOBAVLJAČIMA NA DAN  28.12.2020.</t>
  </si>
  <si>
    <t>SPECIFIKACIJA IZVRŠENIH PLAĆANJA PO DOBAVLJAČIMA NA DAN  29.12.2020.</t>
  </si>
  <si>
    <t>nis</t>
  </si>
  <si>
    <t>nacional nis</t>
  </si>
  <si>
    <t>telekom</t>
  </si>
  <si>
    <t>telenor</t>
  </si>
  <si>
    <t>bibocar</t>
  </si>
  <si>
    <t>sperlić</t>
  </si>
  <si>
    <t>ivan</t>
  </si>
  <si>
    <t>SPECIFIKACIJA IZVRŠENIH PLAĆANJA PO DOBAVLJAČIMA NA DAN  30.12.2020.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</si>
</sst>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3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4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left"/>
    </xf>
    <xf numFmtId="4" fontId="4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4" fontId="44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4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" fontId="43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/>
    </xf>
    <xf numFmtId="4" fontId="47" fillId="0" borderId="0" xfId="0" applyNumberFormat="1" applyFont="1" applyAlignment="1">
      <alignment horizontal="left"/>
    </xf>
    <xf numFmtId="4" fontId="48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righ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+'3012'!F37</f>
        <v>306070.3099999996</v>
      </c>
    </row>
    <row r="4" spans="3:6" ht="19.5" customHeight="1">
      <c r="C4" s="3" t="s">
        <v>2</v>
      </c>
      <c r="F4" s="5">
        <f>261244.28+13269.57+39112.8</f>
        <v>313626.64999999997</v>
      </c>
    </row>
    <row r="5" spans="3:6" ht="19.5" customHeight="1">
      <c r="C5" s="3" t="s">
        <v>3</v>
      </c>
      <c r="F5" s="5">
        <v>850</v>
      </c>
    </row>
    <row r="6" spans="3:6" ht="19.5" customHeight="1">
      <c r="C6" s="3" t="s">
        <v>4</v>
      </c>
      <c r="F6" s="5">
        <v>16419.66</v>
      </c>
    </row>
    <row r="7" spans="3:8" ht="42" customHeight="1">
      <c r="C7" s="55" t="s">
        <v>87</v>
      </c>
      <c r="D7" s="55"/>
      <c r="E7" s="55"/>
      <c r="F7" s="55"/>
      <c r="H7" s="6"/>
    </row>
    <row r="8" spans="3:11" ht="19.5" customHeight="1">
      <c r="C8" s="17" t="s">
        <v>42</v>
      </c>
      <c r="D8" s="17"/>
      <c r="E8" s="17" t="s">
        <v>43</v>
      </c>
      <c r="F8" s="42">
        <f>+F9+F10+F11</f>
        <v>296910</v>
      </c>
      <c r="H8" s="6"/>
      <c r="K8" s="2"/>
    </row>
    <row r="9" spans="3:11" s="44" customFormat="1" ht="19.5" customHeight="1">
      <c r="C9" s="29"/>
      <c r="D9" s="25"/>
      <c r="E9" s="25" t="s">
        <v>85</v>
      </c>
      <c r="F9" s="24">
        <f>110800+34960</f>
        <v>145760</v>
      </c>
      <c r="H9" s="45"/>
      <c r="K9" s="45"/>
    </row>
    <row r="10" spans="3:11" s="48" customFormat="1" ht="19.5" customHeight="1">
      <c r="C10" s="33"/>
      <c r="D10" s="31"/>
      <c r="E10" s="23" t="s">
        <v>86</v>
      </c>
      <c r="F10" s="26">
        <v>150000</v>
      </c>
      <c r="G10" s="46"/>
      <c r="H10" s="47"/>
      <c r="K10" s="46"/>
    </row>
    <row r="11" spans="3:11" s="48" customFormat="1" ht="19.5" customHeight="1">
      <c r="C11" s="33"/>
      <c r="D11" s="31"/>
      <c r="E11" s="23" t="s">
        <v>44</v>
      </c>
      <c r="F11" s="26">
        <v>1150</v>
      </c>
      <c r="G11" s="46"/>
      <c r="H11" s="47"/>
      <c r="K11" s="46"/>
    </row>
    <row r="12" spans="3:11" s="22" customFormat="1" ht="19.5" customHeight="1">
      <c r="C12" s="17" t="s">
        <v>29</v>
      </c>
      <c r="D12" s="17"/>
      <c r="E12" s="17" t="s">
        <v>30</v>
      </c>
      <c r="F12" s="54">
        <f>261244.28+730.43</f>
        <v>261974.71</v>
      </c>
      <c r="H12" s="21"/>
      <c r="K12" s="20"/>
    </row>
    <row r="13" spans="3:11" s="48" customFormat="1" ht="19.5" customHeight="1">
      <c r="C13" s="17" t="s">
        <v>31</v>
      </c>
      <c r="D13" s="17"/>
      <c r="E13" s="17" t="s">
        <v>32</v>
      </c>
      <c r="F13" s="54">
        <v>13269.57</v>
      </c>
      <c r="H13" s="47"/>
      <c r="K13" s="46"/>
    </row>
    <row r="14" spans="3:8" ht="21" customHeight="1">
      <c r="C14" s="33"/>
      <c r="D14" s="31"/>
      <c r="E14" s="31"/>
      <c r="F14" s="26"/>
      <c r="H14" s="49"/>
    </row>
    <row r="15" spans="3:8" ht="19.5" customHeight="1">
      <c r="C15" s="29"/>
      <c r="D15" s="25"/>
      <c r="E15" s="13"/>
      <c r="F15" s="24"/>
      <c r="H15" s="50"/>
    </row>
    <row r="16" spans="3:8" ht="19.5" customHeight="1">
      <c r="C16" s="29"/>
      <c r="D16" s="25"/>
      <c r="E16" s="23"/>
      <c r="F16" s="24"/>
      <c r="H16" s="50"/>
    </row>
    <row r="17" spans="3:8" ht="19.5" customHeight="1">
      <c r="C17" s="11"/>
      <c r="D17" s="17"/>
      <c r="E17" s="23"/>
      <c r="F17" s="24"/>
      <c r="H17" s="50"/>
    </row>
    <row r="18" spans="3:6" ht="19.5" customHeight="1">
      <c r="C18" s="11"/>
      <c r="D18" s="17"/>
      <c r="E18" s="25"/>
      <c r="F18" s="24"/>
    </row>
    <row r="19" spans="3:11" s="1" customFormat="1" ht="19.5" customHeight="1">
      <c r="C19" s="11"/>
      <c r="D19" s="17"/>
      <c r="E19" s="30"/>
      <c r="F19" s="24"/>
      <c r="K19" s="2"/>
    </row>
    <row r="20" spans="3:6" ht="19.5" customHeight="1">
      <c r="C20" s="29"/>
      <c r="D20" s="25"/>
      <c r="E20" s="25"/>
      <c r="F20" s="24"/>
    </row>
    <row r="21" spans="3:11" s="1" customFormat="1" ht="19.5" customHeight="1">
      <c r="C21" s="11"/>
      <c r="D21" s="17"/>
      <c r="E21" s="4"/>
      <c r="F21" s="14"/>
      <c r="K21" s="2"/>
    </row>
    <row r="22" spans="3:6" ht="19.5" customHeight="1">
      <c r="C22" s="29"/>
      <c r="D22" s="25"/>
      <c r="E22" s="25"/>
      <c r="F22" s="24"/>
    </row>
    <row r="23" spans="3:6" ht="19.5" customHeight="1">
      <c r="C23" s="7"/>
      <c r="D23" s="31"/>
      <c r="E23" s="12"/>
      <c r="F23" s="26"/>
    </row>
    <row r="24" spans="3:11" s="1" customFormat="1" ht="19.5" customHeight="1">
      <c r="C24" s="7"/>
      <c r="D24" s="8"/>
      <c r="E24" s="25"/>
      <c r="F24" s="32"/>
      <c r="K24" s="2"/>
    </row>
    <row r="25" spans="3:6" ht="19.5" customHeight="1">
      <c r="C25" s="7"/>
      <c r="D25" s="31"/>
      <c r="E25" s="12"/>
      <c r="F25" s="32"/>
    </row>
    <row r="26" spans="3:6" ht="19.5" customHeight="1">
      <c r="C26" s="33"/>
      <c r="D26" s="31"/>
      <c r="E26" s="25"/>
      <c r="F26" s="26"/>
    </row>
    <row r="27" spans="3:6" ht="19.5" customHeight="1">
      <c r="C27" s="33"/>
      <c r="D27" s="31"/>
      <c r="E27" s="12"/>
      <c r="F27" s="32"/>
    </row>
    <row r="28" spans="3:11" s="1" customFormat="1" ht="19.5" customHeight="1">
      <c r="C28" s="7"/>
      <c r="D28" s="8"/>
      <c r="E28" s="12"/>
      <c r="F28" s="32"/>
      <c r="K28" s="2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6" ht="19.5" customHeight="1">
      <c r="C35" s="33"/>
      <c r="D35" s="31"/>
      <c r="E35" s="25"/>
      <c r="F35" s="26"/>
    </row>
    <row r="36" spans="3:8" ht="19.5" customHeight="1">
      <c r="C36" s="33" t="s">
        <v>12</v>
      </c>
      <c r="D36" s="31"/>
      <c r="E36" s="34"/>
      <c r="F36" s="26">
        <f>+F8+F12+F13</f>
        <v>572154.2799999999</v>
      </c>
      <c r="H36" s="5"/>
    </row>
    <row r="37" ht="19.5" customHeight="1"/>
    <row r="38" spans="3:8" ht="19.5" customHeight="1">
      <c r="C38" s="35" t="s">
        <v>13</v>
      </c>
      <c r="F38" s="36">
        <f>+F3+F4+F5+F6-F36</f>
        <v>64812.33999999962</v>
      </c>
      <c r="G38" s="4" t="s">
        <v>14</v>
      </c>
      <c r="H38" s="5"/>
    </row>
    <row r="39" ht="19.5" customHeight="1"/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  <row r="61" spans="3:6" ht="37.5" customHeight="1">
      <c r="C61" s="37"/>
      <c r="D61" s="38"/>
      <c r="E61" s="38"/>
      <c r="F61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+'1712'!F37</f>
        <v>675557.4299999997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600</v>
      </c>
    </row>
    <row r="6" ht="19.5" customHeight="1">
      <c r="C6" s="3" t="s">
        <v>4</v>
      </c>
    </row>
    <row r="7" spans="3:8" ht="42" customHeight="1">
      <c r="C7" s="55" t="s">
        <v>70</v>
      </c>
      <c r="D7" s="55"/>
      <c r="E7" s="55"/>
      <c r="F7" s="55"/>
      <c r="H7" s="6"/>
    </row>
    <row r="8" spans="3:11" ht="19.5" customHeight="1">
      <c r="C8" s="7"/>
      <c r="D8" s="8"/>
      <c r="E8" s="11"/>
      <c r="F8" s="10"/>
      <c r="H8" s="6"/>
      <c r="K8" s="2"/>
    </row>
    <row r="9" spans="3:11" s="44" customFormat="1" ht="19.5" customHeight="1">
      <c r="C9" s="29"/>
      <c r="D9" s="43"/>
      <c r="E9" s="13"/>
      <c r="F9" s="14"/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0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+F8+F16+F17+F18+F9+F10</f>
        <v>0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676157.4299999997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4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672457.43</v>
      </c>
    </row>
    <row r="4" spans="3:6" ht="19.5" customHeight="1">
      <c r="C4" s="3" t="s">
        <v>2</v>
      </c>
      <c r="F4" s="5">
        <f>5349335.86+365353.17+695152.82</f>
        <v>6409841.850000001</v>
      </c>
    </row>
    <row r="5" spans="3:6" ht="19.5" customHeight="1">
      <c r="C5" s="3" t="s">
        <v>3</v>
      </c>
      <c r="F5" s="5">
        <f>600+2500</f>
        <v>3100</v>
      </c>
    </row>
    <row r="6" ht="19.5" customHeight="1">
      <c r="C6" s="3" t="s">
        <v>4</v>
      </c>
    </row>
    <row r="7" spans="3:8" ht="42" customHeight="1">
      <c r="C7" s="55" t="s">
        <v>68</v>
      </c>
      <c r="D7" s="55"/>
      <c r="E7" s="55"/>
      <c r="F7" s="55"/>
      <c r="H7" s="6"/>
    </row>
    <row r="8" spans="3:11" ht="19.5" customHeight="1">
      <c r="C8" s="7" t="s">
        <v>17</v>
      </c>
      <c r="D8" s="8"/>
      <c r="E8" s="11" t="s">
        <v>65</v>
      </c>
      <c r="F8" s="10">
        <v>5349335.86</v>
      </c>
      <c r="H8" s="6"/>
      <c r="K8" s="2"/>
    </row>
    <row r="9" spans="3:11" s="44" customFormat="1" ht="19.5" customHeight="1">
      <c r="C9" s="29" t="s">
        <v>19</v>
      </c>
      <c r="D9" s="43"/>
      <c r="E9" s="13" t="s">
        <v>66</v>
      </c>
      <c r="F9" s="14">
        <v>365353.17</v>
      </c>
      <c r="H9" s="45"/>
      <c r="K9" s="45"/>
    </row>
    <row r="10" spans="3:11" s="48" customFormat="1" ht="19.5" customHeight="1">
      <c r="C10" s="29" t="s">
        <v>21</v>
      </c>
      <c r="D10" s="25"/>
      <c r="E10" s="23" t="s">
        <v>67</v>
      </c>
      <c r="F10" s="24">
        <v>695152.82</v>
      </c>
      <c r="G10" s="46"/>
      <c r="H10" s="47">
        <f>+F8+H9</f>
        <v>5349335.86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+F8+F16+F17+F18+F9+F10</f>
        <v>6409841.850000001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675557.4299999997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I11" sqref="I11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671507.43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f>1740+950</f>
        <v>2690</v>
      </c>
    </row>
    <row r="6" ht="19.5" customHeight="1">
      <c r="C6" s="3" t="s">
        <v>4</v>
      </c>
    </row>
    <row r="7" spans="3:8" ht="42" customHeight="1">
      <c r="C7" s="55" t="s">
        <v>69</v>
      </c>
      <c r="D7" s="55"/>
      <c r="E7" s="55"/>
      <c r="F7" s="55"/>
      <c r="H7" s="6"/>
    </row>
    <row r="8" spans="3:11" ht="19.5" customHeight="1">
      <c r="C8" s="7"/>
      <c r="D8" s="8"/>
      <c r="E8" s="11" t="s">
        <v>64</v>
      </c>
      <c r="F8" s="10">
        <v>1740</v>
      </c>
      <c r="H8" s="6"/>
      <c r="K8" s="2"/>
    </row>
    <row r="9" spans="3:11" s="44" customFormat="1" ht="19.5" customHeight="1">
      <c r="C9" s="29"/>
      <c r="D9" s="43"/>
      <c r="E9" s="13"/>
      <c r="F9" s="14"/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1740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</f>
        <v>1740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672457.43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C8" sqref="C8:F11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+'1412'!F37</f>
        <v>666107.43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5400</v>
      </c>
    </row>
    <row r="6" ht="19.5" customHeight="1">
      <c r="C6" s="3" t="s">
        <v>4</v>
      </c>
    </row>
    <row r="7" spans="3:8" ht="42" customHeight="1">
      <c r="C7" s="55" t="s">
        <v>63</v>
      </c>
      <c r="D7" s="55"/>
      <c r="E7" s="55"/>
      <c r="F7" s="55"/>
      <c r="H7" s="6"/>
    </row>
    <row r="8" spans="3:11" ht="19.5" customHeight="1">
      <c r="C8" s="7"/>
      <c r="D8" s="8"/>
      <c r="E8" s="11"/>
      <c r="F8" s="10"/>
      <c r="H8" s="6"/>
      <c r="K8" s="2"/>
    </row>
    <row r="9" spans="3:11" s="44" customFormat="1" ht="19.5" customHeight="1">
      <c r="C9" s="29"/>
      <c r="D9" s="43"/>
      <c r="E9" s="13"/>
      <c r="F9" s="14"/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0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</f>
        <v>0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671507.43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25">
      <selection activeCell="E9" sqref="E9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674820.05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3300</v>
      </c>
    </row>
    <row r="6" ht="19.5" customHeight="1">
      <c r="C6" s="3" t="s">
        <v>4</v>
      </c>
    </row>
    <row r="7" spans="3:8" ht="42" customHeight="1">
      <c r="C7" s="55" t="s">
        <v>60</v>
      </c>
      <c r="D7" s="55"/>
      <c r="E7" s="55"/>
      <c r="F7" s="55"/>
      <c r="H7" s="6"/>
    </row>
    <row r="8" spans="3:11" ht="19.5" customHeight="1">
      <c r="C8" s="7" t="s">
        <v>16</v>
      </c>
      <c r="D8" s="8"/>
      <c r="E8" s="11" t="s">
        <v>24</v>
      </c>
      <c r="F8" s="10">
        <f>+F9+F10+F11+F12+F13+F14</f>
        <v>12012.62</v>
      </c>
      <c r="H8" s="6"/>
      <c r="K8" s="2"/>
    </row>
    <row r="9" spans="3:11" s="44" customFormat="1" ht="19.5" customHeight="1">
      <c r="C9" s="29"/>
      <c r="D9" s="43"/>
      <c r="E9" s="13" t="s">
        <v>25</v>
      </c>
      <c r="F9" s="14">
        <v>12012.62</v>
      </c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12012.62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</f>
        <v>12012.62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666107.43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F3" sqref="F3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+'1012'!F35</f>
        <v>1482420.05</v>
      </c>
    </row>
    <row r="4" ht="19.5" customHeight="1">
      <c r="C4" s="3" t="s">
        <v>2</v>
      </c>
    </row>
    <row r="5" ht="19.5" customHeight="1">
      <c r="C5" s="3" t="s">
        <v>3</v>
      </c>
    </row>
    <row r="6" ht="19.5" customHeight="1">
      <c r="C6" s="3" t="s">
        <v>4</v>
      </c>
    </row>
    <row r="7" spans="3:8" ht="42" customHeight="1">
      <c r="C7" s="55" t="s">
        <v>57</v>
      </c>
      <c r="D7" s="55"/>
      <c r="E7" s="55"/>
      <c r="F7" s="55"/>
      <c r="H7" s="6"/>
    </row>
    <row r="8" spans="3:11" ht="19.5" customHeight="1">
      <c r="C8" s="7" t="s">
        <v>42</v>
      </c>
      <c r="D8" s="8"/>
      <c r="E8" s="11" t="s">
        <v>43</v>
      </c>
      <c r="F8" s="10">
        <f>+F9+F10+F11+F12+F13+F14</f>
        <v>807600</v>
      </c>
      <c r="H8" s="6"/>
      <c r="K8" s="2"/>
    </row>
    <row r="9" spans="3:11" s="44" customFormat="1" ht="19.5" customHeight="1">
      <c r="C9" s="29"/>
      <c r="D9" s="43"/>
      <c r="E9" s="13" t="s">
        <v>58</v>
      </c>
      <c r="F9" s="14">
        <v>807600</v>
      </c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807600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</f>
        <v>807600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674820.05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1:K58"/>
  <sheetViews>
    <sheetView zoomScalePageLayoutView="0" workbookViewId="0" topLeftCell="A1">
      <selection activeCell="F16" sqref="F16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+'0912'!F37</f>
        <v>1590042.05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2800</v>
      </c>
    </row>
    <row r="6" ht="19.5" customHeight="1">
      <c r="C6" s="3" t="s">
        <v>4</v>
      </c>
    </row>
    <row r="7" spans="3:8" ht="42" customHeight="1">
      <c r="C7" s="55" t="s">
        <v>59</v>
      </c>
      <c r="D7" s="55"/>
      <c r="E7" s="55"/>
      <c r="F7" s="55"/>
      <c r="H7" s="6"/>
    </row>
    <row r="8" spans="3:11" ht="19.5" customHeight="1">
      <c r="C8" s="7" t="s">
        <v>42</v>
      </c>
      <c r="D8" s="8"/>
      <c r="E8" s="11" t="s">
        <v>43</v>
      </c>
      <c r="F8" s="10">
        <f>+F9</f>
        <v>74550</v>
      </c>
      <c r="H8" s="6"/>
      <c r="K8" s="2"/>
    </row>
    <row r="9" spans="3:11" s="44" customFormat="1" ht="19.5" customHeight="1">
      <c r="C9" s="29"/>
      <c r="D9" s="43"/>
      <c r="E9" s="13" t="s">
        <v>55</v>
      </c>
      <c r="F9" s="14">
        <v>74550</v>
      </c>
      <c r="H9" s="45"/>
      <c r="K9" s="45"/>
    </row>
    <row r="10" spans="3:11" s="48" customFormat="1" ht="19.5" customHeight="1">
      <c r="C10" s="29"/>
      <c r="D10" s="25"/>
      <c r="E10" s="25"/>
      <c r="F10" s="25"/>
      <c r="G10" s="46"/>
      <c r="H10" s="52"/>
      <c r="K10" s="46"/>
    </row>
    <row r="11" spans="3:11" s="22" customFormat="1" ht="19.5" customHeight="1">
      <c r="C11" s="17" t="s">
        <v>61</v>
      </c>
      <c r="D11" s="17"/>
      <c r="E11" s="17" t="s">
        <v>62</v>
      </c>
      <c r="F11" s="42">
        <f>+F12</f>
        <v>21041.67</v>
      </c>
      <c r="H11" s="53"/>
      <c r="K11" s="20"/>
    </row>
    <row r="12" spans="3:11" s="48" customFormat="1" ht="19.5" customHeight="1">
      <c r="C12" s="29"/>
      <c r="D12" s="25"/>
      <c r="E12" s="25" t="s">
        <v>55</v>
      </c>
      <c r="F12" s="24">
        <v>21041.67</v>
      </c>
      <c r="H12" s="47"/>
      <c r="K12" s="46"/>
    </row>
    <row r="13" spans="3:11" s="1" customFormat="1" ht="19.5" customHeight="1">
      <c r="C13" s="11" t="s">
        <v>16</v>
      </c>
      <c r="D13" s="17"/>
      <c r="E13" s="41" t="s">
        <v>24</v>
      </c>
      <c r="F13" s="19">
        <f>+F14+F15+F16</f>
        <v>14830.330000000002</v>
      </c>
      <c r="H13" s="28"/>
      <c r="K13" s="2"/>
    </row>
    <row r="14" spans="3:8" ht="19.5" customHeight="1">
      <c r="C14" s="11"/>
      <c r="D14" s="17"/>
      <c r="E14" s="23" t="s">
        <v>56</v>
      </c>
      <c r="F14" s="24">
        <v>9672</v>
      </c>
      <c r="H14" s="50"/>
    </row>
    <row r="15" spans="3:6" ht="19.5" customHeight="1">
      <c r="C15" s="11"/>
      <c r="D15" s="17"/>
      <c r="E15" s="25" t="s">
        <v>44</v>
      </c>
      <c r="F15" s="14">
        <v>1150</v>
      </c>
    </row>
    <row r="16" spans="3:11" s="1" customFormat="1" ht="19.5" customHeight="1">
      <c r="C16" s="11"/>
      <c r="D16" s="17"/>
      <c r="E16" s="25" t="s">
        <v>55</v>
      </c>
      <c r="F16" s="24">
        <f>99600-F9-F12</f>
        <v>4008.3300000000017</v>
      </c>
      <c r="K16" s="2"/>
    </row>
    <row r="17" spans="3:6" ht="19.5" customHeight="1">
      <c r="C17" s="29"/>
      <c r="D17" s="25"/>
      <c r="E17" s="25"/>
      <c r="F17" s="24"/>
    </row>
    <row r="18" spans="3:11" s="1" customFormat="1" ht="19.5" customHeight="1">
      <c r="C18" s="11"/>
      <c r="D18" s="17"/>
      <c r="E18" s="4"/>
      <c r="F18" s="14"/>
      <c r="K18" s="2"/>
    </row>
    <row r="19" spans="3:6" ht="19.5" customHeight="1">
      <c r="C19" s="29"/>
      <c r="D19" s="25"/>
      <c r="E19" s="25"/>
      <c r="F19" s="24"/>
    </row>
    <row r="20" spans="3:6" ht="19.5" customHeight="1">
      <c r="C20" s="7"/>
      <c r="D20" s="31"/>
      <c r="E20" s="12"/>
      <c r="F20" s="26"/>
    </row>
    <row r="21" spans="3:11" s="1" customFormat="1" ht="19.5" customHeight="1">
      <c r="C21" s="7"/>
      <c r="D21" s="8"/>
      <c r="E21" s="25"/>
      <c r="F21" s="32"/>
      <c r="K21" s="2"/>
    </row>
    <row r="22" spans="3:6" ht="19.5" customHeight="1">
      <c r="C22" s="7"/>
      <c r="D22" s="31"/>
      <c r="E22" s="12"/>
      <c r="F22" s="32"/>
    </row>
    <row r="23" spans="3:6" ht="19.5" customHeight="1">
      <c r="C23" s="33"/>
      <c r="D23" s="31"/>
      <c r="E23" s="25"/>
      <c r="F23" s="26"/>
    </row>
    <row r="24" spans="3:6" ht="19.5" customHeight="1">
      <c r="C24" s="33"/>
      <c r="D24" s="31"/>
      <c r="E24" s="12"/>
      <c r="F24" s="32"/>
    </row>
    <row r="25" spans="3:11" s="1" customFormat="1" ht="19.5" customHeight="1">
      <c r="C25" s="7"/>
      <c r="D25" s="8"/>
      <c r="E25" s="12"/>
      <c r="F25" s="32"/>
      <c r="K25" s="2"/>
    </row>
    <row r="26" spans="3:6" ht="19.5" customHeight="1">
      <c r="C26" s="33"/>
      <c r="D26" s="31"/>
      <c r="E26" s="25"/>
      <c r="F26" s="26"/>
    </row>
    <row r="27" spans="3:6" ht="19.5" customHeight="1">
      <c r="C27" s="33"/>
      <c r="D27" s="31"/>
      <c r="E27" s="25"/>
      <c r="F27" s="26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8" ht="19.5" customHeight="1">
      <c r="C33" s="33" t="s">
        <v>12</v>
      </c>
      <c r="D33" s="31"/>
      <c r="E33" s="34"/>
      <c r="F33" s="26">
        <f>+F8+F11+F13</f>
        <v>110422</v>
      </c>
      <c r="H33" s="5"/>
    </row>
    <row r="34" ht="19.5" customHeight="1"/>
    <row r="35" spans="3:8" ht="19.5" customHeight="1">
      <c r="C35" s="35" t="s">
        <v>13</v>
      </c>
      <c r="F35" s="36">
        <f>+F3+F5-F33</f>
        <v>1482420.05</v>
      </c>
      <c r="G35" s="4" t="s">
        <v>14</v>
      </c>
      <c r="H35" s="5"/>
    </row>
    <row r="36" ht="19.5" customHeight="1"/>
    <row r="45" spans="3:6" ht="37.5" customHeight="1">
      <c r="C45" s="37"/>
      <c r="D45" s="38"/>
      <c r="E45" s="38"/>
      <c r="F45" s="39"/>
    </row>
    <row r="46" spans="3:6" ht="37.5" customHeight="1">
      <c r="C46" s="37"/>
      <c r="D46" s="38"/>
      <c r="E46" s="38"/>
      <c r="F46" s="39"/>
    </row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F9" sqref="F9:F14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590263.24</v>
      </c>
    </row>
    <row r="4" spans="3:6" ht="19.5" customHeight="1">
      <c r="C4" s="3" t="s">
        <v>2</v>
      </c>
      <c r="F4" s="5">
        <f>1480600+1500</f>
        <v>1482100</v>
      </c>
    </row>
    <row r="5" spans="3:6" ht="19.5" customHeight="1">
      <c r="C5" s="3" t="s">
        <v>3</v>
      </c>
      <c r="F5" s="5">
        <v>300</v>
      </c>
    </row>
    <row r="6" spans="3:6" ht="19.5" customHeight="1">
      <c r="C6" s="3" t="s">
        <v>4</v>
      </c>
      <c r="F6" s="5">
        <v>1150</v>
      </c>
    </row>
    <row r="7" spans="3:8" ht="42" customHeight="1">
      <c r="C7" s="55" t="s">
        <v>54</v>
      </c>
      <c r="D7" s="55"/>
      <c r="E7" s="55"/>
      <c r="F7" s="55"/>
      <c r="H7" s="6"/>
    </row>
    <row r="8" spans="3:11" ht="19.5" customHeight="1">
      <c r="C8" s="7" t="s">
        <v>42</v>
      </c>
      <c r="D8" s="8"/>
      <c r="E8" s="11" t="s">
        <v>43</v>
      </c>
      <c r="F8" s="10">
        <f>+F9+F10+F11+F12+F13+F14</f>
        <v>247700</v>
      </c>
      <c r="H8" s="6"/>
      <c r="K8" s="2"/>
    </row>
    <row r="9" spans="3:11" s="44" customFormat="1" ht="19.5" customHeight="1">
      <c r="C9" s="29"/>
      <c r="D9" s="43"/>
      <c r="E9" s="13" t="s">
        <v>44</v>
      </c>
      <c r="F9" s="14">
        <f>8050+10350+9200+2300+3450+3450+1150</f>
        <v>37950</v>
      </c>
      <c r="H9" s="45"/>
      <c r="K9" s="45"/>
    </row>
    <row r="10" spans="3:11" s="48" customFormat="1" ht="19.5" customHeight="1">
      <c r="C10" s="29"/>
      <c r="D10" s="25"/>
      <c r="E10" s="23" t="s">
        <v>45</v>
      </c>
      <c r="F10" s="24">
        <v>32076</v>
      </c>
      <c r="G10" s="46"/>
      <c r="H10" s="47">
        <f>+F8+H9</f>
        <v>247700</v>
      </c>
      <c r="K10" s="46"/>
    </row>
    <row r="11" spans="3:11" s="48" customFormat="1" ht="19.5" customHeight="1">
      <c r="C11" s="25"/>
      <c r="D11" s="25"/>
      <c r="E11" s="25" t="s">
        <v>49</v>
      </c>
      <c r="F11" s="14">
        <v>100000</v>
      </c>
      <c r="H11" s="47"/>
      <c r="K11" s="46"/>
    </row>
    <row r="12" spans="3:11" s="48" customFormat="1" ht="19.5" customHeight="1">
      <c r="C12" s="29"/>
      <c r="D12" s="25"/>
      <c r="E12" s="25" t="s">
        <v>48</v>
      </c>
      <c r="F12" s="24">
        <f>3250+3250+267</f>
        <v>6767</v>
      </c>
      <c r="H12" s="47"/>
      <c r="K12" s="46"/>
    </row>
    <row r="13" spans="3:8" ht="21" customHeight="1">
      <c r="C13" s="33"/>
      <c r="D13" s="31"/>
      <c r="E13" s="23" t="s">
        <v>47</v>
      </c>
      <c r="F13" s="26">
        <v>30000</v>
      </c>
      <c r="H13" s="49"/>
    </row>
    <row r="14" spans="3:8" ht="19.5" customHeight="1">
      <c r="C14" s="29"/>
      <c r="D14" s="25"/>
      <c r="E14" s="13" t="s">
        <v>46</v>
      </c>
      <c r="F14" s="24">
        <f>18007+22900</f>
        <v>40907</v>
      </c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 t="s">
        <v>36</v>
      </c>
      <c r="D16" s="17"/>
      <c r="E16" s="41" t="s">
        <v>50</v>
      </c>
      <c r="F16" s="19">
        <v>30271.32</v>
      </c>
      <c r="H16" s="50"/>
    </row>
    <row r="17" spans="3:6" ht="19.5" customHeight="1">
      <c r="C17" s="11" t="s">
        <v>52</v>
      </c>
      <c r="D17" s="17"/>
      <c r="E17" s="17" t="s">
        <v>51</v>
      </c>
      <c r="F17" s="19">
        <f>164514+16063.87</f>
        <v>180577.87</v>
      </c>
    </row>
    <row r="18" spans="3:11" s="1" customFormat="1" ht="19.5" customHeight="1">
      <c r="C18" s="11" t="s">
        <v>9</v>
      </c>
      <c r="D18" s="17"/>
      <c r="E18" s="51" t="s">
        <v>10</v>
      </c>
      <c r="F18" s="19">
        <f>+F19</f>
        <v>25222</v>
      </c>
      <c r="K18" s="2"/>
    </row>
    <row r="19" spans="3:6" ht="19.5" customHeight="1">
      <c r="C19" s="29"/>
      <c r="D19" s="25"/>
      <c r="E19" s="25" t="s">
        <v>23</v>
      </c>
      <c r="F19" s="24">
        <v>25222</v>
      </c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</f>
        <v>483771.19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1590042.05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+'0712'!F37</f>
        <v>45686.93000000005</v>
      </c>
    </row>
    <row r="4" spans="3:6" ht="19.5" customHeight="1">
      <c r="C4" s="3" t="s">
        <v>2</v>
      </c>
      <c r="F4" s="5">
        <f>322250+21041.67+180548</f>
        <v>523839.67</v>
      </c>
    </row>
    <row r="5" spans="3:6" ht="19.5" customHeight="1">
      <c r="C5" s="3" t="s">
        <v>3</v>
      </c>
      <c r="F5" s="5">
        <f>600+55+10800</f>
        <v>11455</v>
      </c>
    </row>
    <row r="6" spans="3:6" ht="19.5" customHeight="1">
      <c r="C6" s="3" t="s">
        <v>4</v>
      </c>
      <c r="F6" s="5">
        <v>30271.32</v>
      </c>
    </row>
    <row r="7" spans="3:8" ht="42" customHeight="1">
      <c r="C7" s="55" t="s">
        <v>53</v>
      </c>
      <c r="D7" s="55"/>
      <c r="E7" s="55"/>
      <c r="F7" s="55"/>
      <c r="H7" s="6"/>
    </row>
    <row r="8" spans="3:11" ht="19.5" customHeight="1">
      <c r="C8" s="7" t="s">
        <v>35</v>
      </c>
      <c r="D8" s="8"/>
      <c r="E8" s="11" t="s">
        <v>37</v>
      </c>
      <c r="F8" s="10">
        <f>4568.59+4568.59+4568.59+4924.21+2389.7</f>
        <v>21019.68</v>
      </c>
      <c r="H8" s="6"/>
      <c r="K8" s="2"/>
    </row>
    <row r="9" spans="3:11" s="15" customFormat="1" ht="19.5" customHeight="1">
      <c r="C9" s="11"/>
      <c r="D9" s="12"/>
      <c r="E9" s="40"/>
      <c r="F9" s="42"/>
      <c r="H9" s="16"/>
      <c r="K9" s="16"/>
    </row>
    <row r="10" spans="3:11" s="22" customFormat="1" ht="19.5" customHeight="1">
      <c r="C10" s="11"/>
      <c r="D10" s="17"/>
      <c r="E10" s="41"/>
      <c r="F10" s="19"/>
      <c r="G10" s="20"/>
      <c r="H10" s="21">
        <f>+F8+H9</f>
        <v>21019.68</v>
      </c>
      <c r="K10" s="20"/>
    </row>
    <row r="11" spans="3:11" s="22" customFormat="1" ht="19.5" customHeight="1">
      <c r="C11" s="17"/>
      <c r="D11" s="17"/>
      <c r="E11" s="17"/>
      <c r="F11" s="42"/>
      <c r="H11" s="21"/>
      <c r="K11" s="20"/>
    </row>
    <row r="12" spans="3:11" s="22" customFormat="1" ht="19.5" customHeight="1">
      <c r="C12" s="11"/>
      <c r="D12" s="17"/>
      <c r="E12" s="25"/>
      <c r="F12" s="24"/>
      <c r="H12" s="21"/>
      <c r="K12" s="20"/>
    </row>
    <row r="13" spans="3:11" s="1" customFormat="1" ht="21" customHeight="1">
      <c r="C13" s="7"/>
      <c r="D13" s="8"/>
      <c r="E13" s="41"/>
      <c r="F13" s="32"/>
      <c r="H13" s="27"/>
      <c r="K13" s="2"/>
    </row>
    <row r="14" spans="3:11" s="1" customFormat="1" ht="19.5" customHeight="1">
      <c r="C14" s="11"/>
      <c r="D14" s="17"/>
      <c r="E14" s="13"/>
      <c r="F14" s="24"/>
      <c r="H14" s="28"/>
      <c r="K14" s="2"/>
    </row>
    <row r="15" spans="3:11" s="1" customFormat="1" ht="19.5" customHeight="1">
      <c r="C15" s="11"/>
      <c r="D15" s="17"/>
      <c r="E15" s="23"/>
      <c r="F15" s="24"/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17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+F8+F9+F10+F11</f>
        <v>21019.68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590233.24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1">
      <selection activeCell="C11" sqref="C11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+'0412'!F37</f>
        <v>179999.75000000006</v>
      </c>
    </row>
    <row r="4" spans="3:6" ht="19.5" customHeight="1">
      <c r="C4" s="3" t="s">
        <v>2</v>
      </c>
      <c r="F4" s="5">
        <f>237850.85+161968.97</f>
        <v>399819.82</v>
      </c>
    </row>
    <row r="5" spans="3:6" ht="19.5" customHeight="1">
      <c r="C5" s="3" t="s">
        <v>3</v>
      </c>
      <c r="F5" s="5">
        <v>500</v>
      </c>
    </row>
    <row r="6" spans="3:6" ht="19.5" customHeight="1">
      <c r="C6" s="3" t="s">
        <v>4</v>
      </c>
      <c r="F6" s="5">
        <v>254.4</v>
      </c>
    </row>
    <row r="7" spans="3:8" ht="42" customHeight="1">
      <c r="C7" s="55" t="s">
        <v>34</v>
      </c>
      <c r="D7" s="55"/>
      <c r="E7" s="55"/>
      <c r="F7" s="55"/>
      <c r="H7" s="6"/>
    </row>
    <row r="8" spans="3:11" ht="19.5" customHeight="1">
      <c r="C8" s="7" t="s">
        <v>35</v>
      </c>
      <c r="D8" s="8"/>
      <c r="E8" s="11" t="s">
        <v>37</v>
      </c>
      <c r="F8" s="10">
        <v>237850.85</v>
      </c>
      <c r="H8" s="6"/>
      <c r="K8" s="2"/>
    </row>
    <row r="9" spans="3:11" s="15" customFormat="1" ht="19.5" customHeight="1">
      <c r="C9" s="11" t="s">
        <v>36</v>
      </c>
      <c r="D9" s="12"/>
      <c r="E9" s="40" t="s">
        <v>38</v>
      </c>
      <c r="F9" s="42">
        <f>186890.62-45686.93</f>
        <v>141203.69</v>
      </c>
      <c r="H9" s="16"/>
      <c r="K9" s="16"/>
    </row>
    <row r="10" spans="3:11" s="22" customFormat="1" ht="19.5" customHeight="1">
      <c r="C10" s="11" t="s">
        <v>21</v>
      </c>
      <c r="D10" s="17"/>
      <c r="E10" s="41" t="s">
        <v>39</v>
      </c>
      <c r="F10" s="19">
        <v>32060</v>
      </c>
      <c r="G10" s="20"/>
      <c r="H10" s="21">
        <f>+F8+H9</f>
        <v>237850.85</v>
      </c>
      <c r="K10" s="20"/>
    </row>
    <row r="11" spans="3:11" s="22" customFormat="1" ht="19.5" customHeight="1">
      <c r="C11" s="17" t="s">
        <v>40</v>
      </c>
      <c r="D11" s="17"/>
      <c r="E11" s="17" t="s">
        <v>41</v>
      </c>
      <c r="F11" s="42">
        <v>123772.5</v>
      </c>
      <c r="H11" s="21"/>
      <c r="K11" s="20"/>
    </row>
    <row r="12" spans="3:11" s="22" customFormat="1" ht="19.5" customHeight="1">
      <c r="C12" s="11"/>
      <c r="D12" s="17"/>
      <c r="E12" s="25"/>
      <c r="F12" s="24"/>
      <c r="H12" s="21"/>
      <c r="K12" s="20"/>
    </row>
    <row r="13" spans="3:11" s="1" customFormat="1" ht="21" customHeight="1">
      <c r="C13" s="7"/>
      <c r="D13" s="8"/>
      <c r="E13" s="41"/>
      <c r="F13" s="32"/>
      <c r="H13" s="27"/>
      <c r="K13" s="2"/>
    </row>
    <row r="14" spans="3:11" s="1" customFormat="1" ht="19.5" customHeight="1">
      <c r="C14" s="11"/>
      <c r="D14" s="17"/>
      <c r="E14" s="13"/>
      <c r="F14" s="24"/>
      <c r="H14" s="28"/>
      <c r="K14" s="2"/>
    </row>
    <row r="15" spans="3:11" s="1" customFormat="1" ht="19.5" customHeight="1">
      <c r="C15" s="11"/>
      <c r="D15" s="17"/>
      <c r="E15" s="23"/>
      <c r="F15" s="24"/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17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+F8+F9+F10+F11</f>
        <v>534887.04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45686.93000000005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3">
      <selection activeCell="F16" sqref="F16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+'2912'!F37</f>
        <v>1847232.1199999996</v>
      </c>
    </row>
    <row r="4" spans="3:6" ht="19.5" customHeight="1">
      <c r="C4" s="3" t="s">
        <v>2</v>
      </c>
      <c r="F4" s="5">
        <v>101826.5</v>
      </c>
    </row>
    <row r="5" spans="3:6" ht="19.5" customHeight="1">
      <c r="C5" s="3" t="s">
        <v>3</v>
      </c>
      <c r="F5" s="5">
        <f>2500+550</f>
        <v>3050</v>
      </c>
    </row>
    <row r="6" ht="19.5" customHeight="1">
      <c r="C6" s="3" t="s">
        <v>4</v>
      </c>
    </row>
    <row r="7" spans="3:8" ht="42" customHeight="1">
      <c r="C7" s="55" t="s">
        <v>79</v>
      </c>
      <c r="D7" s="55"/>
      <c r="E7" s="55"/>
      <c r="F7" s="55"/>
      <c r="H7" s="6"/>
    </row>
    <row r="8" spans="3:11" ht="19.5" customHeight="1">
      <c r="C8" s="7" t="s">
        <v>6</v>
      </c>
      <c r="D8" s="8"/>
      <c r="E8" s="11" t="s">
        <v>7</v>
      </c>
      <c r="F8" s="10">
        <f>+F9+F10</f>
        <v>823960.56</v>
      </c>
      <c r="H8" s="6"/>
      <c r="K8" s="2"/>
    </row>
    <row r="9" spans="3:11" s="44" customFormat="1" ht="19.5" customHeight="1">
      <c r="C9" s="29"/>
      <c r="D9" s="43"/>
      <c r="E9" s="13" t="s">
        <v>8</v>
      </c>
      <c r="F9" s="14">
        <v>167954.05</v>
      </c>
      <c r="H9" s="45"/>
      <c r="K9" s="45"/>
    </row>
    <row r="10" spans="3:11" s="48" customFormat="1" ht="19.5" customHeight="1">
      <c r="C10" s="29"/>
      <c r="D10" s="25"/>
      <c r="E10" s="23" t="s">
        <v>80</v>
      </c>
      <c r="F10" s="24">
        <f>118016.14+11305.48+526684.89</f>
        <v>656006.51</v>
      </c>
      <c r="G10" s="46"/>
      <c r="H10" s="47">
        <f>+F8+H9</f>
        <v>823960.56</v>
      </c>
      <c r="K10" s="46"/>
    </row>
    <row r="11" spans="3:11" s="22" customFormat="1" ht="19.5" customHeight="1">
      <c r="C11" s="17" t="s">
        <v>42</v>
      </c>
      <c r="D11" s="17"/>
      <c r="E11" s="17" t="s">
        <v>43</v>
      </c>
      <c r="F11" s="42">
        <f>+F12+F13+F14+F15+F16+F17+F18+F19</f>
        <v>822077.75</v>
      </c>
      <c r="H11" s="21"/>
      <c r="K11" s="20"/>
    </row>
    <row r="12" spans="3:11" s="48" customFormat="1" ht="19.5" customHeight="1">
      <c r="C12" s="29"/>
      <c r="D12" s="25"/>
      <c r="E12" s="25" t="s">
        <v>47</v>
      </c>
      <c r="F12" s="24">
        <v>100000</v>
      </c>
      <c r="H12" s="47"/>
      <c r="K12" s="46"/>
    </row>
    <row r="13" spans="3:8" ht="21" customHeight="1">
      <c r="C13" s="33"/>
      <c r="D13" s="31"/>
      <c r="E13" s="23" t="s">
        <v>81</v>
      </c>
      <c r="F13" s="26">
        <v>22800</v>
      </c>
      <c r="H13" s="49"/>
    </row>
    <row r="14" spans="3:8" ht="19.5" customHeight="1">
      <c r="C14" s="29"/>
      <c r="D14" s="25"/>
      <c r="E14" s="13" t="s">
        <v>82</v>
      </c>
      <c r="F14" s="24">
        <f>414.91+64842.09</f>
        <v>65257</v>
      </c>
      <c r="H14" s="50"/>
    </row>
    <row r="15" spans="3:8" ht="19.5" customHeight="1">
      <c r="C15" s="29"/>
      <c r="D15" s="25"/>
      <c r="E15" s="23" t="s">
        <v>83</v>
      </c>
      <c r="F15" s="24">
        <f>41192.12+10924.21+5495.45+13</f>
        <v>57624.78</v>
      </c>
      <c r="H15" s="50"/>
    </row>
    <row r="16" spans="3:8" ht="19.5" customHeight="1">
      <c r="C16" s="11"/>
      <c r="D16" s="17"/>
      <c r="E16" s="23" t="s">
        <v>84</v>
      </c>
      <c r="F16" s="24">
        <v>53453.97</v>
      </c>
      <c r="H16" s="50"/>
    </row>
    <row r="17" spans="3:6" ht="19.5" customHeight="1">
      <c r="C17" s="11"/>
      <c r="D17" s="17"/>
      <c r="E17" s="25" t="s">
        <v>55</v>
      </c>
      <c r="F17" s="24">
        <v>99600</v>
      </c>
    </row>
    <row r="18" spans="3:11" s="1" customFormat="1" ht="19.5" customHeight="1">
      <c r="C18" s="11"/>
      <c r="D18" s="17"/>
      <c r="E18" s="30" t="s">
        <v>44</v>
      </c>
      <c r="F18" s="24">
        <f>28730+17250+2300+5750+14950+3450</f>
        <v>72430</v>
      </c>
      <c r="K18" s="2"/>
    </row>
    <row r="19" spans="3:6" ht="19.5" customHeight="1">
      <c r="C19" s="29"/>
      <c r="D19" s="25"/>
      <c r="E19" s="25" t="s">
        <v>49</v>
      </c>
      <c r="F19" s="24">
        <v>350912</v>
      </c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+F8+F11</f>
        <v>1646038.31</v>
      </c>
      <c r="H35" s="5"/>
    </row>
    <row r="36" ht="19.5" customHeight="1"/>
    <row r="37" spans="3:8" ht="19.5" customHeight="1">
      <c r="C37" s="35" t="s">
        <v>13</v>
      </c>
      <c r="F37" s="36">
        <f>+F3+F4+F5-F35</f>
        <v>306070.3099999996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1">
      <selection activeCell="C10" sqref="C10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+'0312'!F37</f>
        <v>34967.25</v>
      </c>
    </row>
    <row r="4" spans="3:6" ht="19.5" customHeight="1">
      <c r="C4" s="3" t="s">
        <v>2</v>
      </c>
      <c r="F4" s="5">
        <f>16800+32060+123772.5+292239.56</f>
        <v>464872.06</v>
      </c>
    </row>
    <row r="5" spans="3:6" ht="19.5" customHeight="1">
      <c r="C5" s="3" t="s">
        <v>3</v>
      </c>
      <c r="F5" s="5">
        <v>400</v>
      </c>
    </row>
    <row r="6" spans="3:6" ht="19.5" customHeight="1">
      <c r="C6" s="3" t="s">
        <v>4</v>
      </c>
      <c r="F6" s="5">
        <v>80000</v>
      </c>
    </row>
    <row r="7" spans="3:8" ht="42" customHeight="1">
      <c r="C7" s="55" t="s">
        <v>28</v>
      </c>
      <c r="D7" s="55"/>
      <c r="E7" s="55"/>
      <c r="F7" s="55"/>
      <c r="H7" s="6"/>
    </row>
    <row r="8" spans="3:11" ht="19.5" customHeight="1">
      <c r="C8" s="7" t="s">
        <v>29</v>
      </c>
      <c r="D8" s="8"/>
      <c r="E8" s="11" t="s">
        <v>30</v>
      </c>
      <c r="F8" s="10">
        <v>292239.56</v>
      </c>
      <c r="H8" s="6"/>
      <c r="K8" s="2"/>
    </row>
    <row r="9" spans="3:11" s="15" customFormat="1" ht="19.5" customHeight="1">
      <c r="C9" s="11" t="s">
        <v>31</v>
      </c>
      <c r="D9" s="12"/>
      <c r="E9" s="40" t="s">
        <v>32</v>
      </c>
      <c r="F9" s="42">
        <v>16800</v>
      </c>
      <c r="H9" s="16"/>
      <c r="K9" s="16"/>
    </row>
    <row r="10" spans="3:11" s="22" customFormat="1" ht="19.5" customHeight="1">
      <c r="C10" s="11"/>
      <c r="D10" s="17"/>
      <c r="E10" s="41" t="s">
        <v>33</v>
      </c>
      <c r="F10" s="19">
        <f>38400+15600+37200</f>
        <v>91200</v>
      </c>
      <c r="G10" s="20"/>
      <c r="H10" s="21">
        <f>+F8+H9</f>
        <v>292239.56</v>
      </c>
      <c r="K10" s="20"/>
    </row>
    <row r="11" spans="3:11" s="22" customFormat="1" ht="19.5" customHeight="1">
      <c r="C11" s="17"/>
      <c r="D11" s="17"/>
      <c r="E11" s="17"/>
      <c r="F11" s="17"/>
      <c r="H11" s="21"/>
      <c r="K11" s="20"/>
    </row>
    <row r="12" spans="3:11" s="22" customFormat="1" ht="19.5" customHeight="1">
      <c r="C12" s="11"/>
      <c r="D12" s="17"/>
      <c r="E12" s="25"/>
      <c r="F12" s="24"/>
      <c r="H12" s="21"/>
      <c r="K12" s="20"/>
    </row>
    <row r="13" spans="3:11" s="1" customFormat="1" ht="21" customHeight="1">
      <c r="C13" s="7"/>
      <c r="D13" s="8"/>
      <c r="E13" s="41"/>
      <c r="F13" s="32"/>
      <c r="H13" s="27"/>
      <c r="K13" s="2"/>
    </row>
    <row r="14" spans="3:11" s="1" customFormat="1" ht="19.5" customHeight="1">
      <c r="C14" s="11"/>
      <c r="D14" s="17"/>
      <c r="E14" s="13"/>
      <c r="F14" s="24"/>
      <c r="H14" s="28"/>
      <c r="K14" s="2"/>
    </row>
    <row r="15" spans="3:11" s="1" customFormat="1" ht="19.5" customHeight="1">
      <c r="C15" s="11"/>
      <c r="D15" s="17"/>
      <c r="E15" s="23"/>
      <c r="F15" s="24"/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17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+F8+F9+F10</f>
        <v>400239.56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179999.75000000006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1">
      <selection activeCell="I25" sqref="I25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31667.25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3300</v>
      </c>
    </row>
    <row r="6" ht="19.5" customHeight="1">
      <c r="C6" s="3" t="s">
        <v>4</v>
      </c>
    </row>
    <row r="7" spans="3:8" ht="42" customHeight="1">
      <c r="C7" s="55" t="s">
        <v>27</v>
      </c>
      <c r="D7" s="55"/>
      <c r="E7" s="55"/>
      <c r="F7" s="55"/>
      <c r="H7" s="6"/>
    </row>
    <row r="8" spans="3:11" ht="19.5" customHeight="1">
      <c r="C8" s="7"/>
      <c r="D8" s="8"/>
      <c r="E8" s="11"/>
      <c r="F8" s="10"/>
      <c r="H8" s="6"/>
      <c r="K8" s="2"/>
    </row>
    <row r="9" spans="3:11" s="15" customFormat="1" ht="19.5" customHeight="1">
      <c r="C9" s="11"/>
      <c r="D9" s="12"/>
      <c r="E9" s="40"/>
      <c r="F9" s="42"/>
      <c r="H9" s="16"/>
      <c r="K9" s="16"/>
    </row>
    <row r="10" spans="3:11" s="22" customFormat="1" ht="19.5" customHeight="1">
      <c r="C10" s="11"/>
      <c r="D10" s="17"/>
      <c r="E10" s="41"/>
      <c r="F10" s="19"/>
      <c r="G10" s="20"/>
      <c r="H10" s="21">
        <f>+F8+H9</f>
        <v>0</v>
      </c>
      <c r="K10" s="20"/>
    </row>
    <row r="11" spans="3:11" s="22" customFormat="1" ht="19.5" customHeight="1">
      <c r="C11" s="11"/>
      <c r="D11" s="17"/>
      <c r="E11" s="41"/>
      <c r="F11" s="19"/>
      <c r="H11" s="21"/>
      <c r="K11" s="20"/>
    </row>
    <row r="12" spans="3:11" s="22" customFormat="1" ht="19.5" customHeight="1">
      <c r="C12" s="11"/>
      <c r="D12" s="17"/>
      <c r="E12" s="25"/>
      <c r="F12" s="24"/>
      <c r="H12" s="21"/>
      <c r="K12" s="20"/>
    </row>
    <row r="13" spans="3:11" s="1" customFormat="1" ht="21" customHeight="1">
      <c r="C13" s="7"/>
      <c r="D13" s="8"/>
      <c r="E13" s="41"/>
      <c r="F13" s="32"/>
      <c r="H13" s="27"/>
      <c r="K13" s="2"/>
    </row>
    <row r="14" spans="3:11" s="1" customFormat="1" ht="19.5" customHeight="1">
      <c r="C14" s="11"/>
      <c r="D14" s="17"/>
      <c r="E14" s="13"/>
      <c r="F14" s="24"/>
      <c r="H14" s="28"/>
      <c r="K14" s="2"/>
    </row>
    <row r="15" spans="3:11" s="1" customFormat="1" ht="19.5" customHeight="1">
      <c r="C15" s="11"/>
      <c r="D15" s="17"/>
      <c r="E15" s="23"/>
      <c r="F15" s="24"/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22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+F8+F9+F10</f>
        <v>0</v>
      </c>
      <c r="H35" s="5"/>
    </row>
    <row r="36" ht="19.5" customHeight="1"/>
    <row r="37" spans="3:8" ht="19.5" customHeight="1">
      <c r="C37" s="35" t="s">
        <v>13</v>
      </c>
      <c r="F37" s="36">
        <f>+F3+F4+F5+F6-F35-F11-F13</f>
        <v>34967.25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7">
      <selection activeCell="C13" sqref="C13:F15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+'0112'!F37</f>
        <v>17591.48000000001</v>
      </c>
    </row>
    <row r="4" spans="3:6" ht="19.5" customHeight="1">
      <c r="C4" s="3" t="s">
        <v>2</v>
      </c>
      <c r="F4" s="5">
        <f>6565738.3+396790.69+971319.91</f>
        <v>7933848.9</v>
      </c>
    </row>
    <row r="5" spans="3:6" ht="19.5" customHeight="1">
      <c r="C5" s="3" t="s">
        <v>3</v>
      </c>
      <c r="F5" s="5">
        <v>1450</v>
      </c>
    </row>
    <row r="6" spans="3:6" ht="19.5" customHeight="1">
      <c r="C6" s="3" t="s">
        <v>4</v>
      </c>
      <c r="F6" s="5">
        <f>25222+18115.24+36230.48+25222</f>
        <v>104789.72</v>
      </c>
    </row>
    <row r="7" spans="3:8" ht="42" customHeight="1">
      <c r="C7" s="55" t="s">
        <v>15</v>
      </c>
      <c r="D7" s="55"/>
      <c r="E7" s="55"/>
      <c r="F7" s="55"/>
      <c r="H7" s="6"/>
    </row>
    <row r="8" spans="3:11" ht="19.5" customHeight="1">
      <c r="C8" s="7" t="s">
        <v>17</v>
      </c>
      <c r="D8" s="8"/>
      <c r="E8" s="11" t="s">
        <v>18</v>
      </c>
      <c r="F8" s="10">
        <f>6565438.3+36230.48+18115.24</f>
        <v>6619784.0200000005</v>
      </c>
      <c r="H8" s="6"/>
      <c r="K8" s="2"/>
    </row>
    <row r="9" spans="3:11" s="15" customFormat="1" ht="19.5" customHeight="1">
      <c r="C9" s="11" t="s">
        <v>19</v>
      </c>
      <c r="D9" s="12"/>
      <c r="E9" s="40" t="s">
        <v>20</v>
      </c>
      <c r="F9" s="42">
        <v>396790.69</v>
      </c>
      <c r="H9" s="16"/>
      <c r="K9" s="16"/>
    </row>
    <row r="10" spans="3:11" s="22" customFormat="1" ht="19.5" customHeight="1">
      <c r="C10" s="11" t="s">
        <v>21</v>
      </c>
      <c r="D10" s="17"/>
      <c r="E10" s="41" t="s">
        <v>22</v>
      </c>
      <c r="F10" s="19">
        <v>971319.91</v>
      </c>
      <c r="G10" s="20"/>
      <c r="H10" s="21">
        <f>+F8+H9</f>
        <v>6619784.0200000005</v>
      </c>
      <c r="K10" s="20"/>
    </row>
    <row r="11" spans="3:11" s="22" customFormat="1" ht="19.5" customHeight="1">
      <c r="C11" s="11" t="s">
        <v>9</v>
      </c>
      <c r="D11" s="17"/>
      <c r="E11" s="41" t="s">
        <v>10</v>
      </c>
      <c r="F11" s="19">
        <f>+F12</f>
        <v>25222</v>
      </c>
      <c r="H11" s="21"/>
      <c r="K11" s="20"/>
    </row>
    <row r="12" spans="3:11" s="22" customFormat="1" ht="19.5" customHeight="1">
      <c r="C12" s="11"/>
      <c r="D12" s="17"/>
      <c r="E12" s="25" t="s">
        <v>23</v>
      </c>
      <c r="F12" s="24">
        <v>25222</v>
      </c>
      <c r="H12" s="21"/>
      <c r="K12" s="20"/>
    </row>
    <row r="13" spans="3:11" s="1" customFormat="1" ht="21" customHeight="1">
      <c r="C13" s="7" t="s">
        <v>16</v>
      </c>
      <c r="D13" s="8"/>
      <c r="E13" s="41" t="s">
        <v>24</v>
      </c>
      <c r="F13" s="32">
        <f>+F14</f>
        <v>8699.2</v>
      </c>
      <c r="H13" s="27"/>
      <c r="K13" s="2"/>
    </row>
    <row r="14" spans="3:11" s="1" customFormat="1" ht="19.5" customHeight="1">
      <c r="C14" s="11"/>
      <c r="D14" s="17"/>
      <c r="E14" s="13" t="s">
        <v>25</v>
      </c>
      <c r="F14" s="24">
        <f>95+8129.72+228.73+235.75+10</f>
        <v>8699.2</v>
      </c>
      <c r="H14" s="28"/>
      <c r="K14" s="2"/>
    </row>
    <row r="15" spans="3:11" s="1" customFormat="1" ht="19.5" customHeight="1">
      <c r="C15" s="11"/>
      <c r="D15" s="17"/>
      <c r="E15" s="23" t="s">
        <v>26</v>
      </c>
      <c r="F15" s="24">
        <f>35864.28-31667.25</f>
        <v>4197.029999999999</v>
      </c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22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+F8+F9+F10</f>
        <v>7987894.620000001</v>
      </c>
      <c r="H35" s="5"/>
    </row>
    <row r="36" ht="19.5" customHeight="1"/>
    <row r="37" spans="3:8" ht="19.5" customHeight="1">
      <c r="C37" s="35" t="s">
        <v>13</v>
      </c>
      <c r="F37" s="36">
        <f>+F3+F4+F5+F6-F35-F11-F13</f>
        <v>35864.27999999952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B1">
      <selection activeCell="C10" sqref="C10:F13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v>193755.53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10500</v>
      </c>
    </row>
    <row r="6" ht="19.5" customHeight="1">
      <c r="C6" s="3" t="s">
        <v>4</v>
      </c>
    </row>
    <row r="7" spans="3:8" ht="42" customHeight="1">
      <c r="C7" s="55" t="s">
        <v>5</v>
      </c>
      <c r="D7" s="55"/>
      <c r="E7" s="55"/>
      <c r="F7" s="55"/>
      <c r="H7" s="6"/>
    </row>
    <row r="8" spans="3:11" ht="19.5" customHeight="1">
      <c r="C8" s="7" t="s">
        <v>6</v>
      </c>
      <c r="D8" s="8"/>
      <c r="E8" s="9" t="s">
        <v>7</v>
      </c>
      <c r="F8" s="10">
        <f>+F9</f>
        <v>167964.05</v>
      </c>
      <c r="H8" s="6"/>
      <c r="K8" s="2"/>
    </row>
    <row r="9" spans="3:11" s="15" customFormat="1" ht="19.5" customHeight="1">
      <c r="C9" s="11"/>
      <c r="D9" s="12"/>
      <c r="E9" s="13" t="s">
        <v>8</v>
      </c>
      <c r="F9" s="14">
        <v>167964.05</v>
      </c>
      <c r="H9" s="16"/>
      <c r="K9" s="16"/>
    </row>
    <row r="10" spans="3:11" s="22" customFormat="1" ht="19.5" customHeight="1">
      <c r="C10" s="11" t="s">
        <v>9</v>
      </c>
      <c r="D10" s="17"/>
      <c r="E10" s="18" t="s">
        <v>10</v>
      </c>
      <c r="F10" s="19">
        <f>+F11+F12+F13+F14+F15+F16</f>
        <v>18700</v>
      </c>
      <c r="G10" s="20"/>
      <c r="H10" s="21">
        <f>+F8+H9</f>
        <v>167964.05</v>
      </c>
      <c r="K10" s="20"/>
    </row>
    <row r="11" spans="3:11" s="22" customFormat="1" ht="19.5" customHeight="1">
      <c r="C11" s="11"/>
      <c r="D11" s="17"/>
      <c r="E11" s="23" t="s">
        <v>11</v>
      </c>
      <c r="F11" s="24">
        <v>18700</v>
      </c>
      <c r="H11" s="21"/>
      <c r="K11" s="20"/>
    </row>
    <row r="12" spans="3:11" s="22" customFormat="1" ht="19.5" customHeight="1">
      <c r="C12" s="11"/>
      <c r="D12" s="17"/>
      <c r="E12" s="25"/>
      <c r="F12" s="24"/>
      <c r="H12" s="21"/>
      <c r="K12" s="20"/>
    </row>
    <row r="13" spans="3:11" s="1" customFormat="1" ht="21" customHeight="1">
      <c r="C13" s="7"/>
      <c r="D13" s="8"/>
      <c r="E13" s="23"/>
      <c r="F13" s="26"/>
      <c r="H13" s="27"/>
      <c r="K13" s="2"/>
    </row>
    <row r="14" spans="3:11" s="1" customFormat="1" ht="19.5" customHeight="1">
      <c r="C14" s="11"/>
      <c r="D14" s="17"/>
      <c r="E14" s="13"/>
      <c r="F14" s="24"/>
      <c r="H14" s="28"/>
      <c r="K14" s="2"/>
    </row>
    <row r="15" spans="3:11" s="1" customFormat="1" ht="19.5" customHeight="1">
      <c r="C15" s="11"/>
      <c r="D15" s="17"/>
      <c r="E15" s="23"/>
      <c r="F15" s="24"/>
      <c r="H15" s="28"/>
      <c r="K15" s="2"/>
    </row>
    <row r="16" spans="3:11" s="1" customFormat="1" ht="19.5" customHeight="1">
      <c r="C16" s="29"/>
      <c r="D16" s="25"/>
      <c r="E16" s="23"/>
      <c r="F16" s="24"/>
      <c r="H16" s="28"/>
      <c r="K16" s="2"/>
    </row>
    <row r="17" spans="3:11" s="1" customFormat="1" ht="19.5" customHeight="1">
      <c r="C17" s="11"/>
      <c r="D17" s="17"/>
      <c r="E17" s="22"/>
      <c r="F17" s="19"/>
      <c r="K17" s="2"/>
    </row>
    <row r="18" spans="3:11" s="1" customFormat="1" ht="19.5" customHeight="1">
      <c r="C18" s="11"/>
      <c r="D18" s="17"/>
      <c r="E18" s="30"/>
      <c r="F18" s="24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+F8+F10</f>
        <v>186664.05</v>
      </c>
      <c r="H35" s="5"/>
    </row>
    <row r="36" ht="19.5" customHeight="1"/>
    <row r="37" spans="3:8" ht="19.5" customHeight="1">
      <c r="C37" s="35" t="s">
        <v>13</v>
      </c>
      <c r="F37" s="36">
        <f>+F3+F5-F35</f>
        <v>17591.48000000001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60"/>
  <sheetViews>
    <sheetView tabSelected="1" zoomScalePageLayoutView="0" workbookViewId="0" topLeftCell="A1">
      <selection activeCell="C9" sqref="C8:F11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+'2812'!F37</f>
        <v>1022308.5599999996</v>
      </c>
    </row>
    <row r="4" spans="3:6" ht="19.5" customHeight="1">
      <c r="C4" s="3" t="s">
        <v>2</v>
      </c>
      <c r="F4" s="5">
        <v>823973.56</v>
      </c>
    </row>
    <row r="5" spans="3:6" ht="19.5" customHeight="1">
      <c r="C5" s="3" t="s">
        <v>3</v>
      </c>
      <c r="F5" s="5">
        <v>950</v>
      </c>
    </row>
    <row r="6" ht="19.5" customHeight="1">
      <c r="C6" s="3" t="s">
        <v>4</v>
      </c>
    </row>
    <row r="7" spans="3:8" ht="42" customHeight="1">
      <c r="C7" s="55" t="s">
        <v>78</v>
      </c>
      <c r="D7" s="55"/>
      <c r="E7" s="55"/>
      <c r="F7" s="55"/>
      <c r="H7" s="6"/>
    </row>
    <row r="8" spans="3:11" ht="19.5" customHeight="1">
      <c r="C8" s="7"/>
      <c r="D8" s="8"/>
      <c r="E8" s="11"/>
      <c r="F8" s="10"/>
      <c r="H8" s="6"/>
      <c r="K8" s="2"/>
    </row>
    <row r="9" spans="3:11" s="44" customFormat="1" ht="19.5" customHeight="1">
      <c r="C9" s="29"/>
      <c r="D9" s="43"/>
      <c r="E9" s="13"/>
      <c r="F9" s="14"/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0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+F8+F16+F17+F18+F9+F10</f>
        <v>0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1847232.1199999996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B37" sqref="B37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+'2512'!F37</f>
        <v>675816.8899999997</v>
      </c>
    </row>
    <row r="4" spans="3:6" ht="19.5" customHeight="1">
      <c r="C4" s="3" t="s">
        <v>2</v>
      </c>
      <c r="F4" s="5">
        <f>322250+21041.67</f>
        <v>343291.67</v>
      </c>
    </row>
    <row r="5" spans="3:6" ht="19.5" customHeight="1">
      <c r="C5" s="3" t="s">
        <v>3</v>
      </c>
      <c r="F5" s="5">
        <f>550+2650</f>
        <v>3200</v>
      </c>
    </row>
    <row r="6" spans="3:6" ht="19.5" customHeight="1">
      <c r="C6" s="3" t="s">
        <v>4</v>
      </c>
      <c r="F6" s="5">
        <v>2408550.2</v>
      </c>
    </row>
    <row r="7" spans="3:8" ht="42" customHeight="1">
      <c r="C7" s="55" t="s">
        <v>76</v>
      </c>
      <c r="D7" s="55"/>
      <c r="E7" s="55"/>
      <c r="F7" s="55"/>
      <c r="H7" s="6"/>
    </row>
    <row r="8" spans="3:11" ht="19.5" customHeight="1">
      <c r="C8" s="7"/>
      <c r="D8" s="8"/>
      <c r="E8" s="11" t="s">
        <v>77</v>
      </c>
      <c r="F8" s="10">
        <v>2408550.2</v>
      </c>
      <c r="H8" s="6"/>
      <c r="K8" s="2"/>
    </row>
    <row r="9" spans="3:11" s="44" customFormat="1" ht="19.5" customHeight="1">
      <c r="C9" s="29"/>
      <c r="D9" s="43"/>
      <c r="E9" s="13"/>
      <c r="F9" s="14"/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2408550.2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+F8+F16+F17+F18+F9+F10</f>
        <v>2408550.2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1022308.5599999996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3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+'2412'!F37</f>
        <v>675216.8899999997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600</v>
      </c>
    </row>
    <row r="6" ht="19.5" customHeight="1">
      <c r="C6" s="3" t="s">
        <v>4</v>
      </c>
    </row>
    <row r="7" spans="3:8" ht="42" customHeight="1">
      <c r="C7" s="55" t="s">
        <v>75</v>
      </c>
      <c r="D7" s="55"/>
      <c r="E7" s="55"/>
      <c r="F7" s="55"/>
      <c r="H7" s="6"/>
    </row>
    <row r="8" spans="3:11" ht="19.5" customHeight="1">
      <c r="C8" s="7"/>
      <c r="D8" s="8"/>
      <c r="E8" s="11"/>
      <c r="F8" s="10"/>
      <c r="H8" s="6"/>
      <c r="K8" s="2"/>
    </row>
    <row r="9" spans="3:11" s="44" customFormat="1" ht="19.5" customHeight="1">
      <c r="C9" s="29"/>
      <c r="D9" s="43"/>
      <c r="E9" s="13"/>
      <c r="F9" s="14"/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0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+F8+F16+F17+F18+F9+F10</f>
        <v>0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675816.8899999997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C7" sqref="C7:F7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+'2312'!F37</f>
        <v>674616.8899999997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600</v>
      </c>
    </row>
    <row r="6" ht="19.5" customHeight="1">
      <c r="C6" s="3" t="s">
        <v>4</v>
      </c>
    </row>
    <row r="7" spans="3:8" ht="42" customHeight="1">
      <c r="C7" s="55" t="s">
        <v>74</v>
      </c>
      <c r="D7" s="55"/>
      <c r="E7" s="55"/>
      <c r="F7" s="55"/>
      <c r="H7" s="6"/>
    </row>
    <row r="8" spans="3:11" ht="19.5" customHeight="1">
      <c r="C8" s="7"/>
      <c r="D8" s="8"/>
      <c r="E8" s="11"/>
      <c r="F8" s="10"/>
      <c r="H8" s="6"/>
      <c r="K8" s="2"/>
    </row>
    <row r="9" spans="3:11" s="44" customFormat="1" ht="19.5" customHeight="1">
      <c r="C9" s="29"/>
      <c r="D9" s="43"/>
      <c r="E9" s="13"/>
      <c r="F9" s="14"/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0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+F8+F16+F17+F18+F9+F10</f>
        <v>0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675216.8899999997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3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+'2212'!F37</f>
        <v>674066.8899999997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550</v>
      </c>
    </row>
    <row r="6" ht="19.5" customHeight="1">
      <c r="C6" s="3" t="s">
        <v>4</v>
      </c>
    </row>
    <row r="7" spans="3:8" ht="42" customHeight="1">
      <c r="C7" s="55" t="s">
        <v>72</v>
      </c>
      <c r="D7" s="55"/>
      <c r="E7" s="55"/>
      <c r="F7" s="55"/>
      <c r="H7" s="6"/>
    </row>
    <row r="8" spans="3:11" ht="19.5" customHeight="1">
      <c r="C8" s="7"/>
      <c r="D8" s="8"/>
      <c r="E8" s="11"/>
      <c r="F8" s="10"/>
      <c r="H8" s="6"/>
      <c r="K8" s="2"/>
    </row>
    <row r="9" spans="3:11" s="44" customFormat="1" ht="19.5" customHeight="1">
      <c r="C9" s="29"/>
      <c r="D9" s="43"/>
      <c r="E9" s="13"/>
      <c r="F9" s="14"/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0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+F8+F16+F17+F18+F9+F10</f>
        <v>0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674616.8899999997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C8" sqref="C8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+'2112'!F37</f>
        <v>676557.4299999997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2800</v>
      </c>
    </row>
    <row r="6" ht="19.5" customHeight="1">
      <c r="C6" s="3" t="s">
        <v>4</v>
      </c>
    </row>
    <row r="7" spans="3:8" ht="42" customHeight="1">
      <c r="C7" s="55" t="s">
        <v>73</v>
      </c>
      <c r="D7" s="55"/>
      <c r="E7" s="55"/>
      <c r="F7" s="55"/>
      <c r="H7" s="6"/>
    </row>
    <row r="8" spans="3:11" ht="19.5" customHeight="1">
      <c r="C8" s="7" t="s">
        <v>16</v>
      </c>
      <c r="D8" s="8"/>
      <c r="E8" s="11" t="s">
        <v>24</v>
      </c>
      <c r="F8" s="10"/>
      <c r="H8" s="6"/>
      <c r="K8" s="2"/>
    </row>
    <row r="9" spans="3:11" s="44" customFormat="1" ht="19.5" customHeight="1">
      <c r="C9" s="29"/>
      <c r="D9" s="43"/>
      <c r="E9" s="13" t="s">
        <v>25</v>
      </c>
      <c r="F9" s="14">
        <f>5088.29+202.25</f>
        <v>5290.54</v>
      </c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0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+F8+F16+F17+F18+F9+F10</f>
        <v>5290.54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674066.8899999997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A1">
      <selection activeCell="F6" sqref="F6"/>
    </sheetView>
  </sheetViews>
  <sheetFormatPr defaultColWidth="9.140625" defaultRowHeight="37.5" customHeight="1"/>
  <cols>
    <col min="1" max="2" width="9.140625" style="4" customWidth="1"/>
    <col min="3" max="3" width="9.00390625" style="3" customWidth="1"/>
    <col min="4" max="4" width="7.421875" style="4" hidden="1" customWidth="1"/>
    <col min="5" max="5" width="25.421875" style="4" customWidth="1"/>
    <col min="6" max="6" width="31.57421875" style="5" customWidth="1"/>
    <col min="7" max="7" width="11.28125" style="4" bestFit="1" customWidth="1"/>
    <col min="8" max="8" width="13.140625" style="4" bestFit="1" customWidth="1"/>
    <col min="9" max="10" width="9.140625" style="4" customWidth="1"/>
    <col min="11" max="11" width="13.140625" style="5" bestFit="1" customWidth="1"/>
    <col min="12" max="16384" width="9.140625" style="4" customWidth="1"/>
  </cols>
  <sheetData>
    <row r="1" spans="3:11" s="1" customFormat="1" ht="19.5" customHeight="1">
      <c r="C1" s="1" t="s">
        <v>0</v>
      </c>
      <c r="F1" s="2"/>
      <c r="K1" s="2"/>
    </row>
    <row r="2" ht="14.25" customHeight="1"/>
    <row r="3" spans="3:6" ht="19.5" customHeight="1">
      <c r="C3" s="3" t="s">
        <v>1</v>
      </c>
      <c r="F3" s="5">
        <f>+'1812'!F37</f>
        <v>676157.4299999997</v>
      </c>
    </row>
    <row r="4" ht="19.5" customHeight="1">
      <c r="C4" s="3" t="s">
        <v>2</v>
      </c>
    </row>
    <row r="5" spans="3:6" ht="19.5" customHeight="1">
      <c r="C5" s="3" t="s">
        <v>3</v>
      </c>
      <c r="F5" s="5">
        <v>400</v>
      </c>
    </row>
    <row r="6" ht="19.5" customHeight="1">
      <c r="C6" s="3" t="s">
        <v>4</v>
      </c>
    </row>
    <row r="7" spans="3:8" ht="42" customHeight="1">
      <c r="C7" s="55" t="s">
        <v>71</v>
      </c>
      <c r="D7" s="55"/>
      <c r="E7" s="55"/>
      <c r="F7" s="55"/>
      <c r="H7" s="6"/>
    </row>
    <row r="8" spans="3:11" ht="19.5" customHeight="1">
      <c r="C8" s="7"/>
      <c r="D8" s="8"/>
      <c r="E8" s="11"/>
      <c r="F8" s="10"/>
      <c r="H8" s="6"/>
      <c r="K8" s="2"/>
    </row>
    <row r="9" spans="3:11" s="44" customFormat="1" ht="19.5" customHeight="1">
      <c r="C9" s="29"/>
      <c r="D9" s="43"/>
      <c r="E9" s="13"/>
      <c r="F9" s="14"/>
      <c r="H9" s="45"/>
      <c r="K9" s="45"/>
    </row>
    <row r="10" spans="3:11" s="48" customFormat="1" ht="19.5" customHeight="1">
      <c r="C10" s="29"/>
      <c r="D10" s="25"/>
      <c r="E10" s="23"/>
      <c r="F10" s="24"/>
      <c r="G10" s="46"/>
      <c r="H10" s="47">
        <f>+F8+H9</f>
        <v>0</v>
      </c>
      <c r="K10" s="46"/>
    </row>
    <row r="11" spans="3:11" s="48" customFormat="1" ht="19.5" customHeight="1">
      <c r="C11" s="25"/>
      <c r="D11" s="25"/>
      <c r="E11" s="25"/>
      <c r="F11" s="14"/>
      <c r="H11" s="47"/>
      <c r="K11" s="46"/>
    </row>
    <row r="12" spans="3:11" s="48" customFormat="1" ht="19.5" customHeight="1">
      <c r="C12" s="29"/>
      <c r="D12" s="25"/>
      <c r="E12" s="25"/>
      <c r="F12" s="24"/>
      <c r="H12" s="47"/>
      <c r="K12" s="46"/>
    </row>
    <row r="13" spans="3:8" ht="21" customHeight="1">
      <c r="C13" s="33"/>
      <c r="D13" s="31"/>
      <c r="E13" s="23"/>
      <c r="F13" s="26"/>
      <c r="H13" s="49"/>
    </row>
    <row r="14" spans="3:8" ht="19.5" customHeight="1">
      <c r="C14" s="29"/>
      <c r="D14" s="25"/>
      <c r="E14" s="13"/>
      <c r="F14" s="24"/>
      <c r="H14" s="50"/>
    </row>
    <row r="15" spans="3:8" ht="19.5" customHeight="1">
      <c r="C15" s="29"/>
      <c r="D15" s="25"/>
      <c r="E15" s="23"/>
      <c r="F15" s="24"/>
      <c r="H15" s="50"/>
    </row>
    <row r="16" spans="3:8" ht="19.5" customHeight="1">
      <c r="C16" s="11"/>
      <c r="D16" s="17"/>
      <c r="E16" s="41"/>
      <c r="F16" s="19"/>
      <c r="H16" s="50"/>
    </row>
    <row r="17" spans="3:6" ht="19.5" customHeight="1">
      <c r="C17" s="11"/>
      <c r="D17" s="17"/>
      <c r="E17" s="17"/>
      <c r="F17" s="19"/>
    </row>
    <row r="18" spans="3:11" s="1" customFormat="1" ht="19.5" customHeight="1">
      <c r="C18" s="11"/>
      <c r="D18" s="17"/>
      <c r="E18" s="51"/>
      <c r="F18" s="19"/>
      <c r="K18" s="2"/>
    </row>
    <row r="19" spans="3:6" ht="19.5" customHeight="1">
      <c r="C19" s="29"/>
      <c r="D19" s="25"/>
      <c r="E19" s="25"/>
      <c r="F19" s="24"/>
    </row>
    <row r="20" spans="3:11" s="1" customFormat="1" ht="19.5" customHeight="1">
      <c r="C20" s="11"/>
      <c r="D20" s="17"/>
      <c r="E20" s="4"/>
      <c r="F20" s="14"/>
      <c r="K20" s="2"/>
    </row>
    <row r="21" spans="3:6" ht="19.5" customHeight="1">
      <c r="C21" s="29"/>
      <c r="D21" s="25"/>
      <c r="E21" s="25"/>
      <c r="F21" s="24"/>
    </row>
    <row r="22" spans="3:6" ht="19.5" customHeight="1">
      <c r="C22" s="7"/>
      <c r="D22" s="31"/>
      <c r="E22" s="12"/>
      <c r="F22" s="26"/>
    </row>
    <row r="23" spans="3:11" s="1" customFormat="1" ht="19.5" customHeight="1">
      <c r="C23" s="7"/>
      <c r="D23" s="8"/>
      <c r="E23" s="25"/>
      <c r="F23" s="32"/>
      <c r="K23" s="2"/>
    </row>
    <row r="24" spans="3:6" ht="19.5" customHeight="1">
      <c r="C24" s="7"/>
      <c r="D24" s="31"/>
      <c r="E24" s="12"/>
      <c r="F24" s="32"/>
    </row>
    <row r="25" spans="3:6" ht="19.5" customHeight="1">
      <c r="C25" s="33"/>
      <c r="D25" s="31"/>
      <c r="E25" s="25"/>
      <c r="F25" s="26"/>
    </row>
    <row r="26" spans="3:6" ht="19.5" customHeight="1">
      <c r="C26" s="33"/>
      <c r="D26" s="31"/>
      <c r="E26" s="12"/>
      <c r="F26" s="32"/>
    </row>
    <row r="27" spans="3:11" s="1" customFormat="1" ht="19.5" customHeight="1">
      <c r="C27" s="7"/>
      <c r="D27" s="8"/>
      <c r="E27" s="12"/>
      <c r="F27" s="32"/>
      <c r="K27" s="2"/>
    </row>
    <row r="28" spans="3:6" ht="19.5" customHeight="1">
      <c r="C28" s="33"/>
      <c r="D28" s="31"/>
      <c r="E28" s="25"/>
      <c r="F28" s="26"/>
    </row>
    <row r="29" spans="3:6" ht="19.5" customHeight="1">
      <c r="C29" s="33"/>
      <c r="D29" s="31"/>
      <c r="E29" s="25"/>
      <c r="F29" s="26"/>
    </row>
    <row r="30" spans="3:6" ht="19.5" customHeight="1">
      <c r="C30" s="33"/>
      <c r="D30" s="31"/>
      <c r="E30" s="25"/>
      <c r="F30" s="26"/>
    </row>
    <row r="31" spans="3:6" ht="19.5" customHeight="1">
      <c r="C31" s="33"/>
      <c r="D31" s="31"/>
      <c r="E31" s="25"/>
      <c r="F31" s="26"/>
    </row>
    <row r="32" spans="3:6" ht="19.5" customHeight="1">
      <c r="C32" s="33"/>
      <c r="D32" s="31"/>
      <c r="E32" s="25"/>
      <c r="F32" s="26"/>
    </row>
    <row r="33" spans="3:6" ht="19.5" customHeight="1">
      <c r="C33" s="33"/>
      <c r="D33" s="31"/>
      <c r="E33" s="25"/>
      <c r="F33" s="26"/>
    </row>
    <row r="34" spans="3:6" ht="19.5" customHeight="1">
      <c r="C34" s="33"/>
      <c r="D34" s="31"/>
      <c r="E34" s="25"/>
      <c r="F34" s="26"/>
    </row>
    <row r="35" spans="3:8" ht="19.5" customHeight="1">
      <c r="C35" s="33" t="s">
        <v>12</v>
      </c>
      <c r="D35" s="31"/>
      <c r="E35" s="34"/>
      <c r="F35" s="26">
        <f>+F8+F16+F17+F18+F9+F10</f>
        <v>0</v>
      </c>
      <c r="H35" s="5"/>
    </row>
    <row r="36" ht="19.5" customHeight="1"/>
    <row r="37" spans="3:8" ht="19.5" customHeight="1">
      <c r="C37" s="35" t="s">
        <v>13</v>
      </c>
      <c r="F37" s="36">
        <f>+F3+F4+F5+F6-F35</f>
        <v>676557.4299999997</v>
      </c>
      <c r="G37" s="4" t="s">
        <v>14</v>
      </c>
      <c r="H37" s="5"/>
    </row>
    <row r="38" ht="19.5" customHeight="1"/>
    <row r="47" spans="3:6" ht="37.5" customHeight="1">
      <c r="C47" s="37"/>
      <c r="D47" s="38"/>
      <c r="E47" s="38"/>
      <c r="F47" s="39"/>
    </row>
    <row r="48" spans="3:6" ht="37.5" customHeight="1">
      <c r="C48" s="37"/>
      <c r="D48" s="38"/>
      <c r="E48" s="38"/>
      <c r="F48" s="39"/>
    </row>
    <row r="49" spans="3:6" ht="37.5" customHeight="1">
      <c r="C49" s="37"/>
      <c r="D49" s="38"/>
      <c r="E49" s="38"/>
      <c r="F49" s="39"/>
    </row>
    <row r="50" spans="3:6" ht="37.5" customHeight="1">
      <c r="C50" s="37"/>
      <c r="D50" s="38"/>
      <c r="E50" s="38"/>
      <c r="F50" s="39"/>
    </row>
    <row r="51" spans="3:6" ht="37.5" customHeight="1">
      <c r="C51" s="37"/>
      <c r="D51" s="38"/>
      <c r="E51" s="38"/>
      <c r="F51" s="39"/>
    </row>
    <row r="52" spans="3:6" ht="37.5" customHeight="1">
      <c r="C52" s="37"/>
      <c r="D52" s="38"/>
      <c r="E52" s="38"/>
      <c r="F52" s="39"/>
    </row>
    <row r="53" spans="3:6" ht="37.5" customHeight="1">
      <c r="C53" s="37"/>
      <c r="D53" s="38"/>
      <c r="E53" s="38"/>
      <c r="F53" s="39"/>
    </row>
    <row r="54" spans="3:6" ht="37.5" customHeight="1">
      <c r="C54" s="37"/>
      <c r="D54" s="38"/>
      <c r="E54" s="38"/>
      <c r="F54" s="39"/>
    </row>
    <row r="55" spans="3:6" ht="37.5" customHeight="1">
      <c r="C55" s="37"/>
      <c r="D55" s="38"/>
      <c r="E55" s="38"/>
      <c r="F55" s="39"/>
    </row>
    <row r="56" spans="3:6" ht="37.5" customHeight="1">
      <c r="C56" s="37"/>
      <c r="D56" s="38"/>
      <c r="E56" s="38"/>
      <c r="F56" s="39"/>
    </row>
    <row r="57" spans="3:6" ht="37.5" customHeight="1">
      <c r="C57" s="37"/>
      <c r="D57" s="38"/>
      <c r="E57" s="38"/>
      <c r="F57" s="39"/>
    </row>
    <row r="58" spans="3:6" ht="37.5" customHeight="1">
      <c r="C58" s="37"/>
      <c r="D58" s="38"/>
      <c r="E58" s="38"/>
      <c r="F58" s="39"/>
    </row>
    <row r="59" spans="3:6" ht="37.5" customHeight="1">
      <c r="C59" s="37"/>
      <c r="D59" s="38"/>
      <c r="E59" s="38"/>
      <c r="F59" s="39"/>
    </row>
    <row r="60" spans="3:6" ht="37.5" customHeight="1">
      <c r="C60" s="37"/>
      <c r="D60" s="38"/>
      <c r="E60" s="38"/>
      <c r="F60" s="39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cp:lastPrinted>2020-12-14T12:53:07Z</cp:lastPrinted>
  <dcterms:created xsi:type="dcterms:W3CDTF">2020-12-01T21:57:42Z</dcterms:created>
  <dcterms:modified xsi:type="dcterms:W3CDTF">2020-12-31T14:04:24Z</dcterms:modified>
  <cp:category/>
  <cp:version/>
  <cp:contentType/>
  <cp:contentStatus/>
</cp:coreProperties>
</file>