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24240" windowHeight="12240" activeTab="2"/>
  </bookViews>
  <sheets>
    <sheet name="3011" sheetId="1" r:id="rId1"/>
    <sheet name="2711" sheetId="2" r:id="rId2"/>
    <sheet name="2611" sheetId="3" r:id="rId3"/>
    <sheet name="2511" sheetId="4" r:id="rId4"/>
    <sheet name="2411" sheetId="5" r:id="rId5"/>
    <sheet name="2311" sheetId="6" r:id="rId6"/>
    <sheet name="2011" sheetId="7" r:id="rId7"/>
    <sheet name="1911" sheetId="8" r:id="rId8"/>
    <sheet name="1811" sheetId="9" r:id="rId9"/>
    <sheet name="1711" sheetId="10" r:id="rId10"/>
    <sheet name="1611" sheetId="11" r:id="rId11"/>
    <sheet name="1311" sheetId="12" r:id="rId12"/>
    <sheet name="1211" sheetId="13" r:id="rId13"/>
    <sheet name="1011" sheetId="14" r:id="rId14"/>
    <sheet name="0911" sheetId="15" r:id="rId15"/>
    <sheet name="0611" sheetId="16" r:id="rId16"/>
    <sheet name="0511" sheetId="17" r:id="rId17"/>
    <sheet name="0411" sheetId="18" r:id="rId18"/>
    <sheet name="0211" sheetId="19" r:id="rId19"/>
    <sheet name="0311" sheetId="20" r:id="rId20"/>
  </sheets>
  <externalReferences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<sst xmlns="http://schemas.openxmlformats.org/spreadsheetml/2006/main" count="276" uniqueCount="88">
  <si>
    <t xml:space="preserve"> </t>
  </si>
  <si>
    <t>Stanje na računu 840-729661-47</t>
  </si>
  <si>
    <t>Ukupno izvrsena placanja</t>
  </si>
  <si>
    <t>Ostali prilivi</t>
  </si>
  <si>
    <t>Priliv od Participacije</t>
  </si>
  <si>
    <t>Priliv od RFZO</t>
  </si>
  <si>
    <t>Stanje sredstava na prethodni dan</t>
  </si>
  <si>
    <t>Dom zdravlja "Dr Veroljub Cakić", Majdanpek</t>
  </si>
  <si>
    <t>SPECIFIKACIJA IZVRŠENIH PLAĆANJA PO DOBAVLJAČIMA NA DAN  02.11.2020.</t>
  </si>
  <si>
    <t>06a</t>
  </si>
  <si>
    <t>05a</t>
  </si>
  <si>
    <t>06m</t>
  </si>
  <si>
    <t>plate pzz</t>
  </si>
  <si>
    <t>plate stomatologija</t>
  </si>
  <si>
    <t>plate covid</t>
  </si>
  <si>
    <t>3r</t>
  </si>
  <si>
    <t>participacija</t>
  </si>
  <si>
    <t>SPECIFIKACIJA IZVRŠENIH PLAĆANJA PO DOBAVLJAČIMA NA DAN  30.10.2020.</t>
  </si>
  <si>
    <t>nagrade covid</t>
  </si>
  <si>
    <t>SPECIFIKACIJA IZVRŠENIH PLAĆANJA PO DOBAVLJAČIMA NA DAN  03.11.2020.</t>
  </si>
  <si>
    <t>SPECIFIKACIJA IZVRŠENIH PLAĆANJA PO DOBAVLJAČIMA NA DAN  04.11.2020.</t>
  </si>
  <si>
    <t>SPECIFIKACIJA IZVRŠENIH PLAĆANJA PO DOBAVLJAČIMA NA DAN  05.11.2020.</t>
  </si>
  <si>
    <t>materijalni</t>
  </si>
  <si>
    <t>06e</t>
  </si>
  <si>
    <t>nino</t>
  </si>
  <si>
    <t>vintec</t>
  </si>
  <si>
    <t>bibocar</t>
  </si>
  <si>
    <t>061</t>
  </si>
  <si>
    <t>invalidi</t>
  </si>
  <si>
    <t>SPECIFIKACIJA IZVRŠENIH PLAĆANJA PO DOBAVLJAČIMA NA DAN  09.11.2020.</t>
  </si>
  <si>
    <t>dnevnice</t>
  </si>
  <si>
    <t>SPECIFIKACIJA IZVRŠENIH PLAĆANJA PO DOBAVLJAČIMA NA DAN  06.11.2020.</t>
  </si>
  <si>
    <t>vip</t>
  </si>
  <si>
    <t>mts</t>
  </si>
  <si>
    <t>ptt</t>
  </si>
  <si>
    <t>invest impex</t>
  </si>
  <si>
    <t>06b</t>
  </si>
  <si>
    <t>05b</t>
  </si>
  <si>
    <t>prevoz pzz</t>
  </si>
  <si>
    <t>prevoz stomatologija</t>
  </si>
  <si>
    <t>prevoz covid</t>
  </si>
  <si>
    <t>min.finansija</t>
  </si>
  <si>
    <t>05e</t>
  </si>
  <si>
    <t>ostali direktni</t>
  </si>
  <si>
    <t>neo yu dent</t>
  </si>
  <si>
    <t>jp vodovod</t>
  </si>
  <si>
    <t>SPECIFIKACIJA IZVRŠENIH PLAĆANJA PO DOBAVLJAČIMA NA DAN  13.11.2020.</t>
  </si>
  <si>
    <t>SPECIFIKACIJA IZVRŠENIH PLAĆANJA PO DOBAVLJAČIMA NA DAN  12.11.2020.</t>
  </si>
  <si>
    <t>SPECIFIKACIJA IZVRŠENIH PLAĆANJA PO DOBAVLJAČIMA NA DAN  11.11.2020.</t>
  </si>
  <si>
    <t>SPECIFIKACIJA IZVRŠENIH PLAĆANJA PO DOBAVLJAČIMA NA DAN  16.11.2020.</t>
  </si>
  <si>
    <t>jubilarne</t>
  </si>
  <si>
    <t>06j</t>
  </si>
  <si>
    <t xml:space="preserve">novcana pomoc </t>
  </si>
  <si>
    <t>solidarna pomoć</t>
  </si>
  <si>
    <t>novcana pomoc  ugovoreni</t>
  </si>
  <si>
    <t>SPECIFIKACIJA IZVRŠENIH PLAĆANJA PO DOBAVLJAČIMA NA DAN  17.11.2020.</t>
  </si>
  <si>
    <t>plate COVID 19</t>
  </si>
  <si>
    <t>06n</t>
  </si>
  <si>
    <t>vodovod</t>
  </si>
  <si>
    <t>SPECIFIKACIJA IZVRŠENIH PLAĆANJA PO DOBAVLJAČIMA NA DAN  18.11.2020.</t>
  </si>
  <si>
    <t>javno stambeno</t>
  </si>
  <si>
    <t>bittotal</t>
  </si>
  <si>
    <t>pomoć</t>
  </si>
  <si>
    <t>SPECIFIKACIJA IZVRŠENIH PLAĆANJA PO DOBAVLJAČIMA NA DAN  19.11.2020.</t>
  </si>
  <si>
    <t>SPECIFIKACIJA IZVRŠENIH PLAĆANJA PO DOBAVLJAČIMA NA DAN  20.11.2020.</t>
  </si>
  <si>
    <t>SPECIFIKACIJA IZVRŠENIH PLAĆANJA PO DOBAVLJAČIMA NA DAN  23.11.2020.</t>
  </si>
  <si>
    <t>autoservis popovic</t>
  </si>
  <si>
    <t>ministarstvo finansija</t>
  </si>
  <si>
    <t>materijali</t>
  </si>
  <si>
    <t>sperlic</t>
  </si>
  <si>
    <t>plate lokalna</t>
  </si>
  <si>
    <t>papirdol</t>
  </si>
  <si>
    <t>bibo car</t>
  </si>
  <si>
    <t>SPECIFIKACIJA IZVRŠENIH PLAĆANJA PO DOBAVLJAČIMA NA DAN  26.11.2020.</t>
  </si>
  <si>
    <t>SPECIFIKACIJA IZVRŠENIH PLAĆANJA PO DOBAVLJAČIMA NA DAN  25.11.2020.</t>
  </si>
  <si>
    <t>SPECIFIKACIJA IZVRŠENIH PLAĆANJA PO DOBAVLJAČIMA NA DAN  24.11.2020.</t>
  </si>
  <si>
    <t>SPECIFIKACIJA IZVRŠENIH PLAĆANJA PO DOBAVLJAČIMA NA DAN  27.11.2020.</t>
  </si>
  <si>
    <t>06c</t>
  </si>
  <si>
    <t>energenti</t>
  </si>
  <si>
    <t>nis</t>
  </si>
  <si>
    <t>064</t>
  </si>
  <si>
    <t>sanitetski</t>
  </si>
  <si>
    <t>neomedica</t>
  </si>
  <si>
    <t>sinofarm</t>
  </si>
  <si>
    <t>veltas</t>
  </si>
  <si>
    <t>medinic</t>
  </si>
  <si>
    <t>promedia</t>
  </si>
  <si>
    <t>farmalogist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</si>
</sst>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4" fontId="3" fillId="33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4" fontId="4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left" wrapText="1"/>
    </xf>
    <xf numFmtId="4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4" fontId="42" fillId="0" borderId="0" xfId="0" applyNumberFormat="1" applyFont="1" applyAlignment="1">
      <alignment horizontal="left"/>
    </xf>
    <xf numFmtId="4" fontId="42" fillId="0" borderId="0" xfId="0" applyNumberFormat="1" applyFont="1" applyAlignment="1">
      <alignment/>
    </xf>
    <xf numFmtId="0" fontId="3" fillId="0" borderId="1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ktob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11"/>
      <sheetName val="3010"/>
      <sheetName val="2910"/>
      <sheetName val="2810"/>
      <sheetName val="2710"/>
      <sheetName val="2610"/>
      <sheetName val="2310"/>
      <sheetName val="2210"/>
      <sheetName val="2110"/>
      <sheetName val="2010"/>
      <sheetName val="1910"/>
      <sheetName val="1610"/>
      <sheetName val="1510"/>
      <sheetName val="1410"/>
      <sheetName val="1310"/>
      <sheetName val="1210"/>
      <sheetName val="0910"/>
      <sheetName val="0810"/>
      <sheetName val="0710"/>
      <sheetName val="0610"/>
      <sheetName val="0510"/>
      <sheetName val="0210"/>
    </sheetNames>
    <sheetDataSet>
      <sheetData sheetId="1">
        <row r="36">
          <cell r="F36">
            <v>151273.9600000009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B1">
      <selection activeCell="F38" sqref="F38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7</v>
      </c>
      <c r="F1" s="28"/>
      <c r="K1" s="28"/>
    </row>
    <row r="2" ht="14.25" customHeight="1"/>
    <row r="3" spans="3:6" ht="19.5" customHeight="1">
      <c r="C3" s="3" t="s">
        <v>6</v>
      </c>
      <c r="F3" s="2">
        <v>961797.78</v>
      </c>
    </row>
    <row r="4" ht="19.5" customHeight="1">
      <c r="C4" s="3" t="s">
        <v>5</v>
      </c>
    </row>
    <row r="5" spans="3:6" ht="19.5" customHeight="1">
      <c r="C5" s="3" t="s">
        <v>4</v>
      </c>
      <c r="F5" s="2">
        <v>100600</v>
      </c>
    </row>
    <row r="6" ht="19.5" customHeight="1">
      <c r="C6" s="3" t="s">
        <v>3</v>
      </c>
    </row>
    <row r="7" spans="3:8" ht="42" customHeight="1">
      <c r="C7" s="49" t="s">
        <v>76</v>
      </c>
      <c r="D7" s="49"/>
      <c r="E7" s="49"/>
      <c r="F7" s="49"/>
      <c r="H7" s="44"/>
    </row>
    <row r="8" spans="3:11" ht="19.5" customHeight="1">
      <c r="C8" s="18" t="s">
        <v>77</v>
      </c>
      <c r="D8" s="17"/>
      <c r="E8" s="37" t="s">
        <v>78</v>
      </c>
      <c r="F8" s="34">
        <f>+F9</f>
        <v>667192.25</v>
      </c>
      <c r="H8" s="44"/>
      <c r="K8" s="28"/>
    </row>
    <row r="9" spans="3:11" s="42" customFormat="1" ht="19.5" customHeight="1">
      <c r="C9" s="23"/>
      <c r="D9" s="16"/>
      <c r="E9" s="38" t="s">
        <v>79</v>
      </c>
      <c r="F9" s="21">
        <f>477450.4+12737.89+177003.96</f>
        <v>667192.25</v>
      </c>
      <c r="H9" s="45">
        <f>881328+69890+35650</f>
        <v>986868</v>
      </c>
      <c r="K9" s="43"/>
    </row>
    <row r="10" spans="3:11" s="26" customFormat="1" ht="19.5" customHeight="1">
      <c r="C10" s="23" t="s">
        <v>80</v>
      </c>
      <c r="D10" s="22"/>
      <c r="E10" s="48" t="s">
        <v>81</v>
      </c>
      <c r="F10" s="25">
        <f>+F11+F12+F13+F14+F15+F16</f>
        <v>201450</v>
      </c>
      <c r="G10" s="31"/>
      <c r="H10" s="46">
        <f>+F8+H9</f>
        <v>1654060.25</v>
      </c>
      <c r="K10" s="31"/>
    </row>
    <row r="11" spans="3:11" s="26" customFormat="1" ht="19.5" customHeight="1">
      <c r="C11" s="23"/>
      <c r="D11" s="22"/>
      <c r="E11" s="39" t="s">
        <v>82</v>
      </c>
      <c r="F11" s="19">
        <f>28260+17313</f>
        <v>45573</v>
      </c>
      <c r="H11" s="46"/>
      <c r="K11" s="31"/>
    </row>
    <row r="12" spans="3:11" s="26" customFormat="1" ht="19.5" customHeight="1">
      <c r="C12" s="23"/>
      <c r="D12" s="22"/>
      <c r="E12" s="13" t="s">
        <v>83</v>
      </c>
      <c r="F12" s="19">
        <f>15720+1077+1800+18866</f>
        <v>37463</v>
      </c>
      <c r="H12" s="46"/>
      <c r="K12" s="31"/>
    </row>
    <row r="13" spans="3:11" s="14" customFormat="1" ht="21" customHeight="1">
      <c r="C13" s="18"/>
      <c r="D13" s="17"/>
      <c r="E13" s="39" t="s">
        <v>84</v>
      </c>
      <c r="F13" s="9">
        <v>26208</v>
      </c>
      <c r="H13" s="47"/>
      <c r="K13" s="28"/>
    </row>
    <row r="14" spans="3:11" s="14" customFormat="1" ht="19.5" customHeight="1">
      <c r="C14" s="23"/>
      <c r="D14" s="22"/>
      <c r="E14" s="38" t="s">
        <v>85</v>
      </c>
      <c r="F14" s="19">
        <f>18700+18700</f>
        <v>37400</v>
      </c>
      <c r="H14" s="27"/>
      <c r="K14" s="28"/>
    </row>
    <row r="15" spans="3:11" s="14" customFormat="1" ht="19.5" customHeight="1">
      <c r="C15" s="23"/>
      <c r="D15" s="22"/>
      <c r="E15" s="39" t="s">
        <v>86</v>
      </c>
      <c r="F15" s="19">
        <f>8640+12480</f>
        <v>21120</v>
      </c>
      <c r="H15" s="27"/>
      <c r="K15" s="28"/>
    </row>
    <row r="16" spans="3:11" s="14" customFormat="1" ht="19.5" customHeight="1">
      <c r="C16" s="20"/>
      <c r="D16" s="13"/>
      <c r="E16" s="39" t="s">
        <v>87</v>
      </c>
      <c r="F16" s="19">
        <f>7766+25920</f>
        <v>33686</v>
      </c>
      <c r="H16" s="27"/>
      <c r="K16" s="28"/>
    </row>
    <row r="17" spans="3:11" s="14" customFormat="1" ht="19.5" customHeight="1">
      <c r="C17" s="23"/>
      <c r="D17" s="22"/>
      <c r="E17" s="26"/>
      <c r="F17" s="25"/>
      <c r="K17" s="28"/>
    </row>
    <row r="18" spans="3:11" s="14" customFormat="1" ht="19.5" customHeight="1">
      <c r="C18" s="23"/>
      <c r="D18" s="22"/>
      <c r="E18" s="24"/>
      <c r="F18" s="19"/>
      <c r="K18" s="28"/>
    </row>
    <row r="19" spans="3:6" ht="19.5" customHeight="1">
      <c r="C19" s="20"/>
      <c r="D19" s="13"/>
      <c r="E19" s="13"/>
      <c r="F19" s="19"/>
    </row>
    <row r="20" spans="3:11" s="14" customFormat="1" ht="19.5" customHeight="1">
      <c r="C20" s="23"/>
      <c r="D20" s="22"/>
      <c r="E20" s="1"/>
      <c r="F20" s="21"/>
      <c r="K20" s="28"/>
    </row>
    <row r="21" spans="3:6" ht="19.5" customHeight="1">
      <c r="C21" s="20"/>
      <c r="D21" s="13"/>
      <c r="E21" s="13"/>
      <c r="F21" s="19"/>
    </row>
    <row r="22" spans="3:6" ht="19.5" customHeight="1">
      <c r="C22" s="18"/>
      <c r="D22" s="11"/>
      <c r="E22" s="16"/>
      <c r="F22" s="9"/>
    </row>
    <row r="23" spans="3:11" s="14" customFormat="1" ht="19.5" customHeight="1">
      <c r="C23" s="18"/>
      <c r="D23" s="17"/>
      <c r="E23" s="13"/>
      <c r="F23" s="15"/>
      <c r="K23" s="28"/>
    </row>
    <row r="24" spans="3:6" ht="19.5" customHeight="1">
      <c r="C24" s="18"/>
      <c r="D24" s="11"/>
      <c r="E24" s="16"/>
      <c r="F24" s="15"/>
    </row>
    <row r="25" spans="3:6" ht="19.5" customHeight="1">
      <c r="C25" s="12"/>
      <c r="D25" s="11"/>
      <c r="E25" s="13"/>
      <c r="F25" s="9"/>
    </row>
    <row r="26" spans="3:6" ht="19.5" customHeight="1">
      <c r="C26" s="12"/>
      <c r="D26" s="11"/>
      <c r="E26" s="16"/>
      <c r="F26" s="15"/>
    </row>
    <row r="27" spans="3:11" s="14" customFormat="1" ht="19.5" customHeight="1">
      <c r="C27" s="18"/>
      <c r="D27" s="17"/>
      <c r="E27" s="16"/>
      <c r="F27" s="15"/>
      <c r="K27" s="28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6" ht="19.5" customHeight="1">
      <c r="C34" s="12"/>
      <c r="D34" s="11"/>
      <c r="E34" s="13"/>
      <c r="F34" s="9"/>
    </row>
    <row r="35" spans="3:8" ht="19.5" customHeight="1">
      <c r="C35" s="12" t="s">
        <v>2</v>
      </c>
      <c r="D35" s="11"/>
      <c r="E35" s="10"/>
      <c r="F35" s="9">
        <f>+F8+F10</f>
        <v>868642.25</v>
      </c>
      <c r="H35" s="2"/>
    </row>
    <row r="36" ht="19.5" customHeight="1"/>
    <row r="37" spans="3:8" ht="19.5" customHeight="1">
      <c r="C37" s="8" t="s">
        <v>1</v>
      </c>
      <c r="F37" s="7">
        <f>+F3+F5-F35</f>
        <v>193755.53000000003</v>
      </c>
      <c r="G37" s="1" t="s">
        <v>0</v>
      </c>
      <c r="H37" s="2"/>
    </row>
    <row r="38" ht="19.5" customHeight="1"/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  <row r="60" spans="3:6" ht="37.5" customHeight="1">
      <c r="C60" s="6"/>
      <c r="D60" s="5"/>
      <c r="E60" s="5"/>
      <c r="F60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B1">
      <selection activeCell="H22" sqref="H22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1.281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7</v>
      </c>
      <c r="F1" s="28"/>
      <c r="K1" s="28"/>
    </row>
    <row r="2" ht="14.25" customHeight="1"/>
    <row r="3" spans="3:6" ht="19.5" customHeight="1">
      <c r="C3" s="3" t="s">
        <v>6</v>
      </c>
      <c r="F3" s="2">
        <f>+'1611'!F36</f>
        <v>654895.0299999999</v>
      </c>
    </row>
    <row r="4" spans="3:6" ht="19.5" customHeight="1">
      <c r="C4" s="3" t="s">
        <v>5</v>
      </c>
      <c r="F4" s="2">
        <f>748303.71+496036+395640.26+5695207.47</f>
        <v>7335187.4399999995</v>
      </c>
    </row>
    <row r="5" spans="3:6" ht="19.5" customHeight="1">
      <c r="C5" s="3" t="s">
        <v>4</v>
      </c>
      <c r="F5" s="2">
        <v>7550</v>
      </c>
    </row>
    <row r="6" ht="19.5" customHeight="1">
      <c r="C6" s="3" t="s">
        <v>3</v>
      </c>
    </row>
    <row r="7" spans="3:6" ht="42" customHeight="1">
      <c r="C7" s="49" t="s">
        <v>49</v>
      </c>
      <c r="D7" s="49"/>
      <c r="E7" s="49"/>
      <c r="F7" s="49"/>
    </row>
    <row r="8" spans="3:11" ht="19.5" customHeight="1">
      <c r="C8" s="12"/>
      <c r="D8" s="17"/>
      <c r="E8" s="37"/>
      <c r="F8" s="34"/>
      <c r="K8" s="28"/>
    </row>
    <row r="9" spans="3:11" s="42" customFormat="1" ht="19.5" customHeight="1">
      <c r="C9" s="23" t="s">
        <v>9</v>
      </c>
      <c r="D9" s="16"/>
      <c r="E9" s="33" t="s">
        <v>12</v>
      </c>
      <c r="F9" s="32">
        <v>5695207.47</v>
      </c>
      <c r="K9" s="43"/>
    </row>
    <row r="10" spans="3:11" s="26" customFormat="1" ht="19.5" customHeight="1">
      <c r="C10" s="23" t="s">
        <v>10</v>
      </c>
      <c r="D10" s="22"/>
      <c r="E10" s="22" t="s">
        <v>13</v>
      </c>
      <c r="F10" s="25">
        <v>395640.26</v>
      </c>
      <c r="H10" s="31"/>
      <c r="K10" s="31"/>
    </row>
    <row r="11" spans="3:11" s="26" customFormat="1" ht="19.5" customHeight="1">
      <c r="C11" s="23" t="s">
        <v>51</v>
      </c>
      <c r="D11" s="22"/>
      <c r="E11" s="22" t="s">
        <v>50</v>
      </c>
      <c r="F11" s="25">
        <v>496036</v>
      </c>
      <c r="H11" s="31"/>
      <c r="K11" s="31"/>
    </row>
    <row r="12" spans="3:11" s="14" customFormat="1" ht="29.25" customHeight="1">
      <c r="C12" s="18"/>
      <c r="D12" s="17"/>
      <c r="E12" s="35" t="s">
        <v>54</v>
      </c>
      <c r="F12" s="15">
        <v>269484.15</v>
      </c>
      <c r="H12" s="28"/>
      <c r="K12" s="28"/>
    </row>
    <row r="13" spans="3:11" s="14" customFormat="1" ht="19.5" customHeight="1">
      <c r="C13" s="23"/>
      <c r="D13" s="22"/>
      <c r="E13" s="33" t="s">
        <v>53</v>
      </c>
      <c r="F13" s="25">
        <v>58513</v>
      </c>
      <c r="H13" s="27"/>
      <c r="K13" s="28"/>
    </row>
    <row r="14" spans="3:11" s="14" customFormat="1" ht="19.5" customHeight="1">
      <c r="C14" s="23"/>
      <c r="D14" s="22"/>
      <c r="E14" s="35" t="s">
        <v>52</v>
      </c>
      <c r="F14" s="25">
        <f>182248.69-9324.9</f>
        <v>172923.79</v>
      </c>
      <c r="H14" s="27"/>
      <c r="K14" s="28"/>
    </row>
    <row r="15" spans="3:11" s="14" customFormat="1" ht="19.5" customHeight="1">
      <c r="C15" s="20"/>
      <c r="D15" s="13"/>
      <c r="E15" s="39"/>
      <c r="F15" s="19"/>
      <c r="H15" s="27"/>
      <c r="K15" s="28"/>
    </row>
    <row r="16" spans="3:11" s="14" customFormat="1" ht="19.5" customHeight="1">
      <c r="C16" s="23"/>
      <c r="D16" s="22"/>
      <c r="E16" s="26"/>
      <c r="F16" s="25"/>
      <c r="K16" s="28"/>
    </row>
    <row r="17" spans="3:11" s="14" customFormat="1" ht="19.5" customHeight="1">
      <c r="C17" s="23"/>
      <c r="D17" s="22"/>
      <c r="E17" s="24"/>
      <c r="F17" s="19"/>
      <c r="K17" s="28"/>
    </row>
    <row r="18" spans="3:6" ht="19.5" customHeight="1">
      <c r="C18" s="20"/>
      <c r="D18" s="13"/>
      <c r="E18" s="13"/>
      <c r="F18" s="19"/>
    </row>
    <row r="19" spans="3:11" s="14" customFormat="1" ht="19.5" customHeight="1">
      <c r="C19" s="23"/>
      <c r="D19" s="22"/>
      <c r="E19" s="1"/>
      <c r="F19" s="21"/>
      <c r="K19" s="28"/>
    </row>
    <row r="20" spans="3:6" ht="19.5" customHeight="1">
      <c r="C20" s="20"/>
      <c r="D20" s="13"/>
      <c r="E20" s="13"/>
      <c r="F20" s="19"/>
    </row>
    <row r="21" spans="3:6" ht="19.5" customHeight="1">
      <c r="C21" s="18"/>
      <c r="D21" s="11"/>
      <c r="E21" s="16"/>
      <c r="F21" s="9"/>
    </row>
    <row r="22" spans="3:11" s="14" customFormat="1" ht="19.5" customHeight="1">
      <c r="C22" s="18"/>
      <c r="D22" s="17"/>
      <c r="E22" s="13"/>
      <c r="F22" s="15"/>
      <c r="K22" s="28"/>
    </row>
    <row r="23" spans="3:6" ht="19.5" customHeight="1">
      <c r="C23" s="18"/>
      <c r="D23" s="11"/>
      <c r="E23" s="16"/>
      <c r="F23" s="15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6"/>
      <c r="F25" s="15"/>
    </row>
    <row r="26" spans="3:11" s="14" customFormat="1" ht="19.5" customHeight="1">
      <c r="C26" s="18"/>
      <c r="D26" s="17"/>
      <c r="E26" s="16"/>
      <c r="F26" s="15"/>
      <c r="K26" s="28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8" ht="19.5" customHeight="1">
      <c r="C34" s="12" t="s">
        <v>2</v>
      </c>
      <c r="D34" s="11"/>
      <c r="E34" s="10"/>
      <c r="F34" s="9">
        <f>+F9+F10+F11+F12+F13+F14</f>
        <v>7087804.67</v>
      </c>
      <c r="H34" s="2"/>
    </row>
    <row r="35" ht="19.5" customHeight="1"/>
    <row r="36" spans="3:7" ht="19.5" customHeight="1">
      <c r="C36" s="8" t="s">
        <v>1</v>
      </c>
      <c r="F36" s="7">
        <f>+F3+F4+F5-F34</f>
        <v>909827.7999999998</v>
      </c>
      <c r="G36" s="1" t="s">
        <v>0</v>
      </c>
    </row>
    <row r="37" ht="19.5" customHeight="1"/>
    <row r="46" spans="3:6" ht="37.5" customHeight="1">
      <c r="C46" s="6"/>
      <c r="D46" s="5"/>
      <c r="E46" s="5"/>
      <c r="F46" s="4"/>
    </row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1">
      <selection activeCell="C8" sqref="C8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1.28125" style="1" bestFit="1" customWidth="1"/>
    <col min="9" max="10" width="9.140625" style="1" customWidth="1"/>
    <col min="11" max="11" width="10.140625" style="1" bestFit="1" customWidth="1"/>
    <col min="12" max="16384" width="9.140625" style="1" customWidth="1"/>
  </cols>
  <sheetData>
    <row r="1" spans="3:6" s="14" customFormat="1" ht="19.5" customHeight="1">
      <c r="C1" s="14" t="s">
        <v>7</v>
      </c>
      <c r="F1" s="28"/>
    </row>
    <row r="2" ht="14.25" customHeight="1"/>
    <row r="3" spans="3:6" ht="19.5" customHeight="1">
      <c r="C3" s="3" t="s">
        <v>6</v>
      </c>
      <c r="F3" s="2">
        <v>160090.86</v>
      </c>
    </row>
    <row r="4" spans="3:6" ht="19.5" customHeight="1">
      <c r="C4" s="3" t="s">
        <v>5</v>
      </c>
      <c r="F4" s="2">
        <f>269484.15+58513+182248.69</f>
        <v>510245.84</v>
      </c>
    </row>
    <row r="5" spans="3:6" ht="19.5" customHeight="1">
      <c r="C5" s="3" t="s">
        <v>4</v>
      </c>
      <c r="F5" s="2">
        <v>5600</v>
      </c>
    </row>
    <row r="6" ht="19.5" customHeight="1">
      <c r="C6" s="3" t="s">
        <v>3</v>
      </c>
    </row>
    <row r="7" spans="3:6" ht="42" customHeight="1">
      <c r="C7" s="49" t="s">
        <v>46</v>
      </c>
      <c r="D7" s="49"/>
      <c r="E7" s="49"/>
      <c r="F7" s="49"/>
    </row>
    <row r="8" spans="3:6" ht="19.5" customHeight="1">
      <c r="C8" s="12"/>
      <c r="D8" s="17"/>
      <c r="E8" s="37"/>
      <c r="F8" s="34"/>
    </row>
    <row r="9" spans="3:6" s="42" customFormat="1" ht="19.5" customHeight="1">
      <c r="C9" s="37" t="s">
        <v>42</v>
      </c>
      <c r="D9" s="16"/>
      <c r="E9" s="36" t="s">
        <v>43</v>
      </c>
      <c r="F9" s="41">
        <f>+F10+F11</f>
        <v>21041.67</v>
      </c>
    </row>
    <row r="10" spans="3:8" s="26" customFormat="1" ht="19.5" customHeight="1">
      <c r="C10" s="20"/>
      <c r="D10" s="13"/>
      <c r="E10" s="13" t="s">
        <v>44</v>
      </c>
      <c r="F10" s="19">
        <v>6006</v>
      </c>
      <c r="H10" s="31"/>
    </row>
    <row r="11" spans="3:8" s="29" customFormat="1" ht="19.5" customHeight="1">
      <c r="C11" s="20"/>
      <c r="D11" s="13"/>
      <c r="E11" s="13" t="s">
        <v>45</v>
      </c>
      <c r="F11" s="19">
        <v>15035.67</v>
      </c>
      <c r="H11" s="30"/>
    </row>
    <row r="12" spans="3:8" s="14" customFormat="1" ht="19.5" customHeight="1">
      <c r="C12" s="12"/>
      <c r="D12" s="11"/>
      <c r="E12" s="39"/>
      <c r="F12" s="9"/>
      <c r="H12" s="28"/>
    </row>
    <row r="13" spans="3:8" s="14" customFormat="1" ht="19.5" customHeight="1">
      <c r="C13" s="20"/>
      <c r="D13" s="13"/>
      <c r="E13" s="40"/>
      <c r="F13" s="19"/>
      <c r="H13" s="27"/>
    </row>
    <row r="14" spans="3:8" s="14" customFormat="1" ht="19.5" customHeight="1">
      <c r="C14" s="20"/>
      <c r="D14" s="13"/>
      <c r="E14" s="11"/>
      <c r="F14" s="19"/>
      <c r="H14" s="27"/>
    </row>
    <row r="15" spans="3:8" s="14" customFormat="1" ht="19.5" customHeight="1">
      <c r="C15" s="20"/>
      <c r="D15" s="13"/>
      <c r="E15" s="39"/>
      <c r="F15" s="19"/>
      <c r="H15" s="27"/>
    </row>
    <row r="16" spans="3:6" s="14" customFormat="1" ht="19.5" customHeight="1">
      <c r="C16" s="23"/>
      <c r="D16" s="22"/>
      <c r="E16" s="26"/>
      <c r="F16" s="25"/>
    </row>
    <row r="17" spans="3:6" s="14" customFormat="1" ht="19.5" customHeight="1">
      <c r="C17" s="23"/>
      <c r="D17" s="22"/>
      <c r="E17" s="24"/>
      <c r="F17" s="19"/>
    </row>
    <row r="18" spans="3:6" ht="19.5" customHeight="1">
      <c r="C18" s="20"/>
      <c r="D18" s="13"/>
      <c r="E18" s="13"/>
      <c r="F18" s="19"/>
    </row>
    <row r="19" spans="3:6" s="14" customFormat="1" ht="19.5" customHeight="1">
      <c r="C19" s="23"/>
      <c r="D19" s="22"/>
      <c r="E19" s="1"/>
      <c r="F19" s="21"/>
    </row>
    <row r="20" spans="3:6" ht="19.5" customHeight="1">
      <c r="C20" s="20"/>
      <c r="D20" s="13"/>
      <c r="E20" s="13"/>
      <c r="F20" s="19"/>
    </row>
    <row r="21" spans="3:6" ht="19.5" customHeight="1">
      <c r="C21" s="18"/>
      <c r="D21" s="11"/>
      <c r="E21" s="16"/>
      <c r="F21" s="9"/>
    </row>
    <row r="22" spans="3:6" s="14" customFormat="1" ht="19.5" customHeight="1">
      <c r="C22" s="18"/>
      <c r="D22" s="17"/>
      <c r="E22" s="13"/>
      <c r="F22" s="15"/>
    </row>
    <row r="23" spans="3:6" ht="19.5" customHeight="1">
      <c r="C23" s="18"/>
      <c r="D23" s="11"/>
      <c r="E23" s="16"/>
      <c r="F23" s="15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6"/>
      <c r="F25" s="15"/>
    </row>
    <row r="26" spans="3:6" s="14" customFormat="1" ht="19.5" customHeight="1">
      <c r="C26" s="18"/>
      <c r="D26" s="17"/>
      <c r="E26" s="16"/>
      <c r="F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8" ht="19.5" customHeight="1">
      <c r="C34" s="12" t="s">
        <v>2</v>
      </c>
      <c r="D34" s="11"/>
      <c r="E34" s="10"/>
      <c r="F34" s="9">
        <f>+F9</f>
        <v>21041.67</v>
      </c>
      <c r="H34" s="2"/>
    </row>
    <row r="35" ht="19.5" customHeight="1"/>
    <row r="36" spans="3:7" ht="19.5" customHeight="1">
      <c r="C36" s="8" t="s">
        <v>1</v>
      </c>
      <c r="F36" s="7">
        <f>+F3+F4+F5-F34</f>
        <v>654895.0299999999</v>
      </c>
      <c r="G36" s="1" t="s">
        <v>0</v>
      </c>
    </row>
    <row r="37" ht="19.5" customHeight="1"/>
    <row r="46" spans="3:6" ht="37.5" customHeight="1">
      <c r="C46" s="6"/>
      <c r="D46" s="5"/>
      <c r="E46" s="5"/>
      <c r="F46" s="4"/>
    </row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1">
      <selection activeCell="C8" sqref="C8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1.28125" style="1" bestFit="1" customWidth="1"/>
    <col min="9" max="10" width="9.140625" style="1" customWidth="1"/>
    <col min="11" max="11" width="10.140625" style="1" bestFit="1" customWidth="1"/>
    <col min="12" max="16384" width="9.140625" style="1" customWidth="1"/>
  </cols>
  <sheetData>
    <row r="1" spans="3:6" s="14" customFormat="1" ht="19.5" customHeight="1">
      <c r="C1" s="14" t="s">
        <v>7</v>
      </c>
      <c r="F1" s="28"/>
    </row>
    <row r="2" ht="14.25" customHeight="1"/>
    <row r="3" spans="3:6" ht="19.5" customHeight="1">
      <c r="C3" s="3" t="s">
        <v>6</v>
      </c>
      <c r="F3" s="2">
        <f>+'1211'!F36</f>
        <v>166109.8</v>
      </c>
    </row>
    <row r="4" spans="3:6" ht="19.5" customHeight="1">
      <c r="C4" s="3" t="s">
        <v>5</v>
      </c>
      <c r="F4" s="2">
        <v>39200</v>
      </c>
    </row>
    <row r="5" spans="3:6" ht="19.5" customHeight="1">
      <c r="C5" s="3" t="s">
        <v>4</v>
      </c>
      <c r="F5" s="2">
        <v>3500</v>
      </c>
    </row>
    <row r="6" ht="19.5" customHeight="1">
      <c r="C6" s="3" t="s">
        <v>3</v>
      </c>
    </row>
    <row r="7" spans="3:6" ht="42" customHeight="1">
      <c r="C7" s="49" t="s">
        <v>47</v>
      </c>
      <c r="D7" s="49"/>
      <c r="E7" s="49"/>
      <c r="F7" s="49"/>
    </row>
    <row r="8" spans="3:6" ht="19.5" customHeight="1">
      <c r="C8" s="12"/>
      <c r="D8" s="17"/>
      <c r="E8" s="37"/>
      <c r="F8" s="34"/>
    </row>
    <row r="9" spans="3:6" ht="19.5" customHeight="1">
      <c r="C9" s="20" t="s">
        <v>11</v>
      </c>
      <c r="D9" s="13"/>
      <c r="E9" s="38" t="s">
        <v>40</v>
      </c>
      <c r="F9" s="21">
        <v>39200</v>
      </c>
    </row>
    <row r="10" spans="3:8" s="26" customFormat="1" ht="19.5" customHeight="1">
      <c r="C10" s="20" t="s">
        <v>15</v>
      </c>
      <c r="D10" s="13"/>
      <c r="E10" s="13" t="s">
        <v>16</v>
      </c>
      <c r="F10" s="19"/>
      <c r="H10" s="31"/>
    </row>
    <row r="11" spans="3:8" s="29" customFormat="1" ht="19.5" customHeight="1">
      <c r="C11" s="20"/>
      <c r="D11" s="13"/>
      <c r="E11" s="13" t="s">
        <v>41</v>
      </c>
      <c r="F11" s="19">
        <f>9215.94+303</f>
        <v>9518.94</v>
      </c>
      <c r="H11" s="30"/>
    </row>
    <row r="12" spans="3:8" s="14" customFormat="1" ht="19.5" customHeight="1">
      <c r="C12" s="12"/>
      <c r="D12" s="11"/>
      <c r="E12" s="39"/>
      <c r="F12" s="9"/>
      <c r="H12" s="28"/>
    </row>
    <row r="13" spans="3:8" s="14" customFormat="1" ht="19.5" customHeight="1">
      <c r="C13" s="20"/>
      <c r="D13" s="13"/>
      <c r="E13" s="40"/>
      <c r="F13" s="19"/>
      <c r="H13" s="27"/>
    </row>
    <row r="14" spans="3:8" s="14" customFormat="1" ht="19.5" customHeight="1">
      <c r="C14" s="20"/>
      <c r="D14" s="13"/>
      <c r="E14" s="11"/>
      <c r="F14" s="19"/>
      <c r="H14" s="27"/>
    </row>
    <row r="15" spans="3:8" s="14" customFormat="1" ht="19.5" customHeight="1">
      <c r="C15" s="20"/>
      <c r="D15" s="13"/>
      <c r="E15" s="39"/>
      <c r="F15" s="19"/>
      <c r="H15" s="27"/>
    </row>
    <row r="16" spans="3:6" s="14" customFormat="1" ht="19.5" customHeight="1">
      <c r="C16" s="23"/>
      <c r="D16" s="22"/>
      <c r="E16" s="26"/>
      <c r="F16" s="25"/>
    </row>
    <row r="17" spans="3:6" s="14" customFormat="1" ht="19.5" customHeight="1">
      <c r="C17" s="23"/>
      <c r="D17" s="22"/>
      <c r="E17" s="24"/>
      <c r="F17" s="19"/>
    </row>
    <row r="18" spans="3:6" ht="19.5" customHeight="1">
      <c r="C18" s="20"/>
      <c r="D18" s="13"/>
      <c r="E18" s="13"/>
      <c r="F18" s="19"/>
    </row>
    <row r="19" spans="3:6" s="14" customFormat="1" ht="19.5" customHeight="1">
      <c r="C19" s="23"/>
      <c r="D19" s="22"/>
      <c r="E19" s="1"/>
      <c r="F19" s="21"/>
    </row>
    <row r="20" spans="3:6" ht="19.5" customHeight="1">
      <c r="C20" s="20"/>
      <c r="D20" s="13"/>
      <c r="E20" s="13"/>
      <c r="F20" s="19"/>
    </row>
    <row r="21" spans="3:6" ht="19.5" customHeight="1">
      <c r="C21" s="18"/>
      <c r="D21" s="11"/>
      <c r="E21" s="16"/>
      <c r="F21" s="9"/>
    </row>
    <row r="22" spans="3:6" s="14" customFormat="1" ht="19.5" customHeight="1">
      <c r="C22" s="18"/>
      <c r="D22" s="17"/>
      <c r="E22" s="13"/>
      <c r="F22" s="15"/>
    </row>
    <row r="23" spans="3:6" ht="19.5" customHeight="1">
      <c r="C23" s="18"/>
      <c r="D23" s="11"/>
      <c r="E23" s="16"/>
      <c r="F23" s="15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6"/>
      <c r="F25" s="15"/>
    </row>
    <row r="26" spans="3:6" s="14" customFormat="1" ht="19.5" customHeight="1">
      <c r="C26" s="18"/>
      <c r="D26" s="17"/>
      <c r="E26" s="16"/>
      <c r="F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8" ht="19.5" customHeight="1">
      <c r="C34" s="12" t="s">
        <v>2</v>
      </c>
      <c r="D34" s="11"/>
      <c r="E34" s="10"/>
      <c r="F34" s="9">
        <f>+F9+F11</f>
        <v>48718.94</v>
      </c>
      <c r="H34" s="2"/>
    </row>
    <row r="35" ht="19.5" customHeight="1"/>
    <row r="36" spans="3:7" ht="19.5" customHeight="1">
      <c r="C36" s="8" t="s">
        <v>1</v>
      </c>
      <c r="F36" s="7">
        <f>+F3+F4+F5-F34</f>
        <v>160090.86</v>
      </c>
      <c r="G36" s="1" t="s">
        <v>0</v>
      </c>
    </row>
    <row r="37" ht="19.5" customHeight="1"/>
    <row r="46" spans="3:6" ht="37.5" customHeight="1">
      <c r="C46" s="6"/>
      <c r="D46" s="5"/>
      <c r="E46" s="5"/>
      <c r="F46" s="4"/>
    </row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1">
      <selection activeCell="C8" sqref="C8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1.28125" style="1" bestFit="1" customWidth="1"/>
    <col min="9" max="10" width="9.140625" style="1" customWidth="1"/>
    <col min="11" max="11" width="10.140625" style="1" bestFit="1" customWidth="1"/>
    <col min="12" max="16384" width="9.140625" style="1" customWidth="1"/>
  </cols>
  <sheetData>
    <row r="1" spans="3:6" s="14" customFormat="1" ht="19.5" customHeight="1">
      <c r="C1" s="14" t="s">
        <v>7</v>
      </c>
      <c r="F1" s="28"/>
    </row>
    <row r="2" ht="14.25" customHeight="1"/>
    <row r="3" spans="3:6" ht="19.5" customHeight="1">
      <c r="C3" s="3" t="s">
        <v>6</v>
      </c>
      <c r="F3" s="2">
        <v>165159.8</v>
      </c>
    </row>
    <row r="4" spans="3:6" ht="19.5" customHeight="1">
      <c r="C4" s="3" t="s">
        <v>5</v>
      </c>
      <c r="F4" s="2">
        <f>310879.37+16800</f>
        <v>327679.37</v>
      </c>
    </row>
    <row r="5" spans="3:6" ht="19.5" customHeight="1">
      <c r="C5" s="3" t="s">
        <v>4</v>
      </c>
      <c r="F5" s="2">
        <v>950</v>
      </c>
    </row>
    <row r="6" ht="19.5" customHeight="1">
      <c r="C6" s="3" t="s">
        <v>3</v>
      </c>
    </row>
    <row r="7" spans="3:6" ht="42" customHeight="1">
      <c r="C7" s="49" t="s">
        <v>48</v>
      </c>
      <c r="D7" s="49"/>
      <c r="E7" s="49"/>
      <c r="F7" s="49"/>
    </row>
    <row r="8" spans="3:6" ht="19.5" customHeight="1">
      <c r="C8" s="12" t="s">
        <v>36</v>
      </c>
      <c r="D8" s="17"/>
      <c r="E8" s="37" t="s">
        <v>38</v>
      </c>
      <c r="F8" s="34">
        <v>310879.37</v>
      </c>
    </row>
    <row r="9" spans="3:6" ht="19.5" customHeight="1">
      <c r="C9" s="20" t="s">
        <v>37</v>
      </c>
      <c r="D9" s="13"/>
      <c r="E9" s="38" t="s">
        <v>39</v>
      </c>
      <c r="F9" s="21">
        <v>16800</v>
      </c>
    </row>
    <row r="10" spans="3:8" s="26" customFormat="1" ht="19.5" customHeight="1">
      <c r="C10" s="20"/>
      <c r="D10" s="13"/>
      <c r="E10" s="13"/>
      <c r="F10" s="19"/>
      <c r="H10" s="31"/>
    </row>
    <row r="11" spans="3:8" s="29" customFormat="1" ht="19.5" customHeight="1">
      <c r="C11" s="20"/>
      <c r="D11" s="13"/>
      <c r="E11" s="13"/>
      <c r="F11" s="19"/>
      <c r="H11" s="30"/>
    </row>
    <row r="12" spans="3:8" s="14" customFormat="1" ht="19.5" customHeight="1">
      <c r="C12" s="12"/>
      <c r="D12" s="11"/>
      <c r="E12" s="39"/>
      <c r="F12" s="9"/>
      <c r="H12" s="28"/>
    </row>
    <row r="13" spans="3:8" s="14" customFormat="1" ht="19.5" customHeight="1">
      <c r="C13" s="20"/>
      <c r="D13" s="13"/>
      <c r="E13" s="40"/>
      <c r="F13" s="19"/>
      <c r="H13" s="27"/>
    </row>
    <row r="14" spans="3:8" s="14" customFormat="1" ht="19.5" customHeight="1">
      <c r="C14" s="20"/>
      <c r="D14" s="13"/>
      <c r="E14" s="11"/>
      <c r="F14" s="19"/>
      <c r="H14" s="27"/>
    </row>
    <row r="15" spans="3:8" s="14" customFormat="1" ht="19.5" customHeight="1">
      <c r="C15" s="20"/>
      <c r="D15" s="13"/>
      <c r="E15" s="39"/>
      <c r="F15" s="19"/>
      <c r="H15" s="27"/>
    </row>
    <row r="16" spans="3:6" s="14" customFormat="1" ht="19.5" customHeight="1">
      <c r="C16" s="23"/>
      <c r="D16" s="22"/>
      <c r="E16" s="26"/>
      <c r="F16" s="25"/>
    </row>
    <row r="17" spans="3:6" s="14" customFormat="1" ht="19.5" customHeight="1">
      <c r="C17" s="23"/>
      <c r="D17" s="22"/>
      <c r="E17" s="24"/>
      <c r="F17" s="19"/>
    </row>
    <row r="18" spans="3:6" ht="19.5" customHeight="1">
      <c r="C18" s="20"/>
      <c r="D18" s="13"/>
      <c r="E18" s="13"/>
      <c r="F18" s="19"/>
    </row>
    <row r="19" spans="3:6" s="14" customFormat="1" ht="19.5" customHeight="1">
      <c r="C19" s="23"/>
      <c r="D19" s="22"/>
      <c r="E19" s="1"/>
      <c r="F19" s="21"/>
    </row>
    <row r="20" spans="3:6" ht="19.5" customHeight="1">
      <c r="C20" s="20"/>
      <c r="D20" s="13"/>
      <c r="E20" s="13"/>
      <c r="F20" s="19"/>
    </row>
    <row r="21" spans="3:6" ht="19.5" customHeight="1">
      <c r="C21" s="18"/>
      <c r="D21" s="11"/>
      <c r="E21" s="16"/>
      <c r="F21" s="9"/>
    </row>
    <row r="22" spans="3:6" s="14" customFormat="1" ht="19.5" customHeight="1">
      <c r="C22" s="18"/>
      <c r="D22" s="17"/>
      <c r="E22" s="13"/>
      <c r="F22" s="15"/>
    </row>
    <row r="23" spans="3:6" ht="19.5" customHeight="1">
      <c r="C23" s="18"/>
      <c r="D23" s="11"/>
      <c r="E23" s="16"/>
      <c r="F23" s="15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6"/>
      <c r="F25" s="15"/>
    </row>
    <row r="26" spans="3:6" s="14" customFormat="1" ht="19.5" customHeight="1">
      <c r="C26" s="18"/>
      <c r="D26" s="17"/>
      <c r="E26" s="16"/>
      <c r="F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8" ht="19.5" customHeight="1">
      <c r="C34" s="12" t="s">
        <v>2</v>
      </c>
      <c r="D34" s="11"/>
      <c r="E34" s="10"/>
      <c r="F34" s="9">
        <f>+F8+F9</f>
        <v>327679.37</v>
      </c>
      <c r="H34" s="2"/>
    </row>
    <row r="35" ht="19.5" customHeight="1"/>
    <row r="36" spans="3:7" ht="19.5" customHeight="1">
      <c r="C36" s="8" t="s">
        <v>1</v>
      </c>
      <c r="F36" s="7">
        <f>+F3+F4+F5-F34</f>
        <v>166109.8</v>
      </c>
      <c r="G36" s="1" t="s">
        <v>0</v>
      </c>
    </row>
    <row r="37" ht="19.5" customHeight="1"/>
    <row r="46" spans="3:6" ht="37.5" customHeight="1">
      <c r="C46" s="6"/>
      <c r="D46" s="5"/>
      <c r="E46" s="5"/>
      <c r="F46" s="4"/>
    </row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1">
      <selection activeCell="F13" sqref="F13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spans="3:6" s="14" customFormat="1" ht="19.5" customHeight="1">
      <c r="C1" s="14" t="s">
        <v>7</v>
      </c>
      <c r="F1" s="28"/>
    </row>
    <row r="2" ht="14.25" customHeight="1"/>
    <row r="3" spans="3:6" ht="19.5" customHeight="1">
      <c r="C3" s="3" t="s">
        <v>6</v>
      </c>
      <c r="F3" s="2">
        <f>+'0911'!F36</f>
        <v>203150.39</v>
      </c>
    </row>
    <row r="4" ht="19.5" customHeight="1">
      <c r="C4" s="3" t="s">
        <v>5</v>
      </c>
    </row>
    <row r="5" spans="3:6" ht="19.5" customHeight="1">
      <c r="C5" s="3" t="s">
        <v>4</v>
      </c>
      <c r="F5" s="2">
        <v>5400</v>
      </c>
    </row>
    <row r="6" ht="19.5" customHeight="1">
      <c r="C6" s="3" t="s">
        <v>3</v>
      </c>
    </row>
    <row r="7" spans="3:6" ht="42" customHeight="1">
      <c r="C7" s="49" t="s">
        <v>29</v>
      </c>
      <c r="D7" s="49"/>
      <c r="E7" s="49"/>
      <c r="F7" s="49"/>
    </row>
    <row r="8" spans="3:6" ht="19.5" customHeight="1">
      <c r="C8" s="12" t="s">
        <v>23</v>
      </c>
      <c r="D8" s="17"/>
      <c r="E8" s="37" t="s">
        <v>22</v>
      </c>
      <c r="F8" s="34"/>
    </row>
    <row r="9" spans="3:6" ht="19.5" customHeight="1">
      <c r="C9" s="20"/>
      <c r="D9" s="13"/>
      <c r="E9" s="38" t="s">
        <v>32</v>
      </c>
      <c r="F9" s="21">
        <v>13164.24</v>
      </c>
    </row>
    <row r="10" spans="3:8" s="26" customFormat="1" ht="19.5" customHeight="1">
      <c r="C10" s="20"/>
      <c r="D10" s="13"/>
      <c r="E10" s="13" t="s">
        <v>33</v>
      </c>
      <c r="F10" s="19">
        <v>406.78</v>
      </c>
      <c r="H10" s="31"/>
    </row>
    <row r="11" spans="3:8" s="29" customFormat="1" ht="19.5" customHeight="1">
      <c r="C11" s="20"/>
      <c r="D11" s="13"/>
      <c r="E11" s="13" t="s">
        <v>34</v>
      </c>
      <c r="F11" s="19">
        <v>63.17</v>
      </c>
      <c r="H11" s="30"/>
    </row>
    <row r="12" spans="3:8" s="14" customFormat="1" ht="19.5" customHeight="1">
      <c r="C12" s="12"/>
      <c r="D12" s="11"/>
      <c r="E12" s="39" t="s">
        <v>35</v>
      </c>
      <c r="F12" s="9">
        <f>29756.4-F15</f>
        <v>9010.43</v>
      </c>
      <c r="H12" s="28"/>
    </row>
    <row r="13" spans="3:8" s="14" customFormat="1" ht="19.5" customHeight="1">
      <c r="C13" s="20"/>
      <c r="D13" s="13"/>
      <c r="E13" s="40"/>
      <c r="F13" s="19"/>
      <c r="H13" s="27"/>
    </row>
    <row r="14" spans="3:8" s="14" customFormat="1" ht="19.5" customHeight="1">
      <c r="C14" s="20" t="s">
        <v>15</v>
      </c>
      <c r="D14" s="13"/>
      <c r="E14" s="11" t="s">
        <v>16</v>
      </c>
      <c r="F14" s="19"/>
      <c r="H14" s="27"/>
    </row>
    <row r="15" spans="3:8" s="14" customFormat="1" ht="19.5" customHeight="1">
      <c r="C15" s="20"/>
      <c r="D15" s="13"/>
      <c r="E15" s="39" t="s">
        <v>35</v>
      </c>
      <c r="F15" s="19">
        <v>20745.97</v>
      </c>
      <c r="H15" s="27"/>
    </row>
    <row r="16" spans="3:6" s="14" customFormat="1" ht="19.5" customHeight="1">
      <c r="C16" s="23"/>
      <c r="D16" s="22"/>
      <c r="E16" s="26"/>
      <c r="F16" s="25"/>
    </row>
    <row r="17" spans="3:6" s="14" customFormat="1" ht="19.5" customHeight="1">
      <c r="C17" s="23"/>
      <c r="D17" s="22"/>
      <c r="E17" s="24"/>
      <c r="F17" s="19"/>
    </row>
    <row r="18" spans="3:6" ht="19.5" customHeight="1">
      <c r="C18" s="20"/>
      <c r="D18" s="13"/>
      <c r="E18" s="13"/>
      <c r="F18" s="19"/>
    </row>
    <row r="19" spans="3:6" s="14" customFormat="1" ht="19.5" customHeight="1">
      <c r="C19" s="23"/>
      <c r="D19" s="22"/>
      <c r="E19" s="1"/>
      <c r="F19" s="21"/>
    </row>
    <row r="20" spans="3:6" ht="19.5" customHeight="1">
      <c r="C20" s="20"/>
      <c r="D20" s="13"/>
      <c r="E20" s="13"/>
      <c r="F20" s="19"/>
    </row>
    <row r="21" spans="3:6" ht="19.5" customHeight="1">
      <c r="C21" s="18"/>
      <c r="D21" s="11"/>
      <c r="E21" s="16"/>
      <c r="F21" s="9"/>
    </row>
    <row r="22" spans="3:6" s="14" customFormat="1" ht="19.5" customHeight="1">
      <c r="C22" s="18"/>
      <c r="D22" s="17"/>
      <c r="E22" s="13"/>
      <c r="F22" s="15"/>
    </row>
    <row r="23" spans="3:6" ht="19.5" customHeight="1">
      <c r="C23" s="18"/>
      <c r="D23" s="11"/>
      <c r="E23" s="16"/>
      <c r="F23" s="15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6"/>
      <c r="F25" s="15"/>
    </row>
    <row r="26" spans="3:6" s="14" customFormat="1" ht="19.5" customHeight="1">
      <c r="C26" s="18"/>
      <c r="D26" s="17"/>
      <c r="E26" s="16"/>
      <c r="F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8" ht="19.5" customHeight="1">
      <c r="C34" s="12" t="s">
        <v>2</v>
      </c>
      <c r="D34" s="11"/>
      <c r="E34" s="10"/>
      <c r="F34" s="9">
        <f>+F9+F10+F11+F12</f>
        <v>22644.620000000003</v>
      </c>
      <c r="H34" s="2"/>
    </row>
    <row r="35" ht="19.5" customHeight="1"/>
    <row r="36" spans="3:7" ht="19.5" customHeight="1">
      <c r="C36" s="8" t="s">
        <v>1</v>
      </c>
      <c r="F36" s="7">
        <f>+F3+F4+F5-F34</f>
        <v>185905.77000000002</v>
      </c>
      <c r="G36" s="1" t="s">
        <v>0</v>
      </c>
    </row>
    <row r="37" ht="19.5" customHeight="1"/>
    <row r="46" spans="3:6" ht="37.5" customHeight="1">
      <c r="C46" s="6"/>
      <c r="D46" s="5"/>
      <c r="E46" s="5"/>
      <c r="F46" s="4"/>
    </row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7">
      <selection activeCell="F37" sqref="F37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spans="3:6" s="14" customFormat="1" ht="19.5" customHeight="1">
      <c r="C1" s="14" t="s">
        <v>7</v>
      </c>
      <c r="F1" s="28"/>
    </row>
    <row r="2" ht="14.25" customHeight="1"/>
    <row r="3" spans="3:6" ht="19.5" customHeight="1">
      <c r="C3" s="3" t="s">
        <v>6</v>
      </c>
      <c r="F3" s="2">
        <v>141708.89</v>
      </c>
    </row>
    <row r="4" spans="3:6" ht="19.5" customHeight="1">
      <c r="C4" s="3" t="s">
        <v>5</v>
      </c>
      <c r="F4" s="2">
        <v>121351.5</v>
      </c>
    </row>
    <row r="5" spans="3:6" ht="19.5" customHeight="1">
      <c r="C5" s="3" t="s">
        <v>4</v>
      </c>
      <c r="F5" s="2">
        <v>3700</v>
      </c>
    </row>
    <row r="6" ht="19.5" customHeight="1">
      <c r="C6" s="3" t="s">
        <v>3</v>
      </c>
    </row>
    <row r="7" spans="3:6" ht="42" customHeight="1">
      <c r="C7" s="49" t="s">
        <v>31</v>
      </c>
      <c r="D7" s="49"/>
      <c r="E7" s="49"/>
      <c r="F7" s="49"/>
    </row>
    <row r="8" spans="3:6" ht="19.5" customHeight="1">
      <c r="C8" s="12" t="s">
        <v>23</v>
      </c>
      <c r="D8" s="17"/>
      <c r="E8" s="37" t="s">
        <v>22</v>
      </c>
      <c r="F8" s="34"/>
    </row>
    <row r="9" spans="3:6" ht="19.5" customHeight="1">
      <c r="C9" s="23"/>
      <c r="D9" s="22"/>
      <c r="E9" s="38" t="s">
        <v>30</v>
      </c>
      <c r="F9" s="32">
        <v>63610</v>
      </c>
    </row>
    <row r="10" spans="3:8" s="26" customFormat="1" ht="19.5" customHeight="1">
      <c r="C10" s="23"/>
      <c r="D10" s="22"/>
      <c r="E10" s="13"/>
      <c r="F10" s="25"/>
      <c r="H10" s="31"/>
    </row>
    <row r="11" spans="3:8" s="29" customFormat="1" ht="19.5" customHeight="1">
      <c r="C11" s="23"/>
      <c r="D11" s="22"/>
      <c r="E11" s="13"/>
      <c r="F11" s="19"/>
      <c r="H11" s="30"/>
    </row>
    <row r="12" spans="3:8" s="14" customFormat="1" ht="19.5" customHeight="1">
      <c r="C12" s="18"/>
      <c r="D12" s="17"/>
      <c r="E12" s="35"/>
      <c r="F12" s="9"/>
      <c r="H12" s="28"/>
    </row>
    <row r="13" spans="3:8" s="14" customFormat="1" ht="19.5" customHeight="1">
      <c r="C13" s="23"/>
      <c r="D13" s="22"/>
      <c r="E13" s="36"/>
      <c r="F13" s="19"/>
      <c r="H13" s="27"/>
    </row>
    <row r="14" spans="3:8" s="14" customFormat="1" ht="19.5" customHeight="1">
      <c r="C14" s="23"/>
      <c r="D14" s="22"/>
      <c r="E14" s="17"/>
      <c r="F14" s="25"/>
      <c r="H14" s="27"/>
    </row>
    <row r="15" spans="3:8" s="14" customFormat="1" ht="19.5" customHeight="1">
      <c r="C15" s="23"/>
      <c r="D15" s="13"/>
      <c r="E15" s="24"/>
      <c r="F15" s="19"/>
      <c r="H15" s="27"/>
    </row>
    <row r="16" spans="3:6" s="14" customFormat="1" ht="19.5" customHeight="1">
      <c r="C16" s="23"/>
      <c r="D16" s="22"/>
      <c r="E16" s="26"/>
      <c r="F16" s="25"/>
    </row>
    <row r="17" spans="3:6" s="14" customFormat="1" ht="19.5" customHeight="1">
      <c r="C17" s="23"/>
      <c r="D17" s="22"/>
      <c r="E17" s="24"/>
      <c r="F17" s="19"/>
    </row>
    <row r="18" spans="3:6" ht="19.5" customHeight="1">
      <c r="C18" s="20"/>
      <c r="D18" s="13"/>
      <c r="E18" s="13"/>
      <c r="F18" s="19"/>
    </row>
    <row r="19" spans="3:6" s="14" customFormat="1" ht="19.5" customHeight="1">
      <c r="C19" s="23"/>
      <c r="D19" s="22"/>
      <c r="E19" s="1"/>
      <c r="F19" s="21"/>
    </row>
    <row r="20" spans="3:6" ht="19.5" customHeight="1">
      <c r="C20" s="20"/>
      <c r="D20" s="13"/>
      <c r="E20" s="13"/>
      <c r="F20" s="19"/>
    </row>
    <row r="21" spans="3:6" ht="19.5" customHeight="1">
      <c r="C21" s="18"/>
      <c r="D21" s="11"/>
      <c r="E21" s="16"/>
      <c r="F21" s="9"/>
    </row>
    <row r="22" spans="3:6" s="14" customFormat="1" ht="19.5" customHeight="1">
      <c r="C22" s="18"/>
      <c r="D22" s="17"/>
      <c r="E22" s="13"/>
      <c r="F22" s="15"/>
    </row>
    <row r="23" spans="3:6" ht="19.5" customHeight="1">
      <c r="C23" s="18"/>
      <c r="D23" s="11"/>
      <c r="E23" s="16"/>
      <c r="F23" s="15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6"/>
      <c r="F25" s="15"/>
    </row>
    <row r="26" spans="3:6" s="14" customFormat="1" ht="19.5" customHeight="1">
      <c r="C26" s="18"/>
      <c r="D26" s="17"/>
      <c r="E26" s="16"/>
      <c r="F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8" ht="19.5" customHeight="1">
      <c r="C34" s="12" t="s">
        <v>2</v>
      </c>
      <c r="D34" s="11"/>
      <c r="E34" s="10"/>
      <c r="F34" s="9">
        <f>+F10+F11+F8+F9+F12+F13</f>
        <v>63610</v>
      </c>
      <c r="H34" s="2"/>
    </row>
    <row r="35" ht="19.5" customHeight="1"/>
    <row r="36" spans="3:7" ht="19.5" customHeight="1">
      <c r="C36" s="8" t="s">
        <v>1</v>
      </c>
      <c r="F36" s="7">
        <f>+F3+F4+F5-F34</f>
        <v>203150.39</v>
      </c>
      <c r="G36" s="1" t="s">
        <v>0</v>
      </c>
    </row>
    <row r="37" ht="19.5" customHeight="1"/>
    <row r="46" spans="3:6" ht="37.5" customHeight="1">
      <c r="C46" s="6"/>
      <c r="D46" s="5"/>
      <c r="E46" s="5"/>
      <c r="F46" s="4"/>
    </row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1">
      <selection activeCell="F11" sqref="F11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spans="3:6" s="14" customFormat="1" ht="19.5" customHeight="1">
      <c r="C1" s="14" t="s">
        <v>7</v>
      </c>
      <c r="F1" s="28"/>
    </row>
    <row r="2" ht="14.25" customHeight="1"/>
    <row r="3" spans="3:6" ht="19.5" customHeight="1">
      <c r="C3" s="3" t="s">
        <v>6</v>
      </c>
      <c r="F3" s="2">
        <v>468922.44</v>
      </c>
    </row>
    <row r="4" ht="19.5" customHeight="1">
      <c r="C4" s="3" t="s">
        <v>5</v>
      </c>
    </row>
    <row r="5" spans="3:6" ht="19.5" customHeight="1">
      <c r="C5" s="3" t="s">
        <v>4</v>
      </c>
      <c r="F5" s="2">
        <v>2050</v>
      </c>
    </row>
    <row r="6" ht="19.5" customHeight="1">
      <c r="C6" s="3" t="s">
        <v>3</v>
      </c>
    </row>
    <row r="7" spans="3:6" ht="42" customHeight="1">
      <c r="C7" s="49" t="s">
        <v>21</v>
      </c>
      <c r="D7" s="49"/>
      <c r="E7" s="49"/>
      <c r="F7" s="49"/>
    </row>
    <row r="8" spans="3:6" ht="19.5" customHeight="1">
      <c r="C8" s="12" t="s">
        <v>23</v>
      </c>
      <c r="D8" s="17"/>
      <c r="E8" s="37" t="s">
        <v>22</v>
      </c>
      <c r="F8" s="34"/>
    </row>
    <row r="9" spans="3:6" ht="19.5" customHeight="1">
      <c r="C9" s="23"/>
      <c r="D9" s="22"/>
      <c r="E9" s="38" t="s">
        <v>24</v>
      </c>
      <c r="F9" s="32">
        <v>157021.75</v>
      </c>
    </row>
    <row r="10" spans="3:8" s="26" customFormat="1" ht="19.5" customHeight="1">
      <c r="C10" s="23"/>
      <c r="D10" s="22"/>
      <c r="E10" s="13" t="s">
        <v>25</v>
      </c>
      <c r="F10" s="25">
        <v>26100</v>
      </c>
      <c r="H10" s="31"/>
    </row>
    <row r="11" spans="3:8" s="29" customFormat="1" ht="19.5" customHeight="1">
      <c r="C11" s="23"/>
      <c r="D11" s="22"/>
      <c r="E11" s="13" t="s">
        <v>26</v>
      </c>
      <c r="F11" s="19">
        <v>24790.3</v>
      </c>
      <c r="H11" s="30"/>
    </row>
    <row r="12" spans="3:8" s="14" customFormat="1" ht="19.5" customHeight="1">
      <c r="C12" s="18"/>
      <c r="D12" s="17"/>
      <c r="E12" s="35"/>
      <c r="F12" s="9"/>
      <c r="H12" s="28"/>
    </row>
    <row r="13" spans="3:8" s="14" customFormat="1" ht="19.5" customHeight="1">
      <c r="C13" s="23" t="s">
        <v>27</v>
      </c>
      <c r="D13" s="22"/>
      <c r="E13" s="36" t="s">
        <v>28</v>
      </c>
      <c r="F13" s="19">
        <v>121351.5</v>
      </c>
      <c r="H13" s="27"/>
    </row>
    <row r="14" spans="3:8" s="14" customFormat="1" ht="19.5" customHeight="1">
      <c r="C14" s="23"/>
      <c r="D14" s="22"/>
      <c r="E14" s="17"/>
      <c r="F14" s="25"/>
      <c r="H14" s="27"/>
    </row>
    <row r="15" spans="3:8" s="14" customFormat="1" ht="19.5" customHeight="1">
      <c r="C15" s="23"/>
      <c r="D15" s="13"/>
      <c r="E15" s="24"/>
      <c r="F15" s="19"/>
      <c r="H15" s="27"/>
    </row>
    <row r="16" spans="3:6" s="14" customFormat="1" ht="19.5" customHeight="1">
      <c r="C16" s="23"/>
      <c r="D16" s="22"/>
      <c r="E16" s="26"/>
      <c r="F16" s="25"/>
    </row>
    <row r="17" spans="3:6" s="14" customFormat="1" ht="19.5" customHeight="1">
      <c r="C17" s="23"/>
      <c r="D17" s="22"/>
      <c r="E17" s="24"/>
      <c r="F17" s="19"/>
    </row>
    <row r="18" spans="3:6" ht="19.5" customHeight="1">
      <c r="C18" s="20"/>
      <c r="D18" s="13"/>
      <c r="E18" s="13"/>
      <c r="F18" s="19"/>
    </row>
    <row r="19" spans="3:6" s="14" customFormat="1" ht="19.5" customHeight="1">
      <c r="C19" s="23"/>
      <c r="D19" s="22"/>
      <c r="E19" s="1"/>
      <c r="F19" s="21"/>
    </row>
    <row r="20" spans="3:6" ht="19.5" customHeight="1">
      <c r="C20" s="20"/>
      <c r="D20" s="13"/>
      <c r="E20" s="13"/>
      <c r="F20" s="19"/>
    </row>
    <row r="21" spans="3:6" ht="19.5" customHeight="1">
      <c r="C21" s="18"/>
      <c r="D21" s="11"/>
      <c r="E21" s="16"/>
      <c r="F21" s="9"/>
    </row>
    <row r="22" spans="3:6" s="14" customFormat="1" ht="19.5" customHeight="1">
      <c r="C22" s="18"/>
      <c r="D22" s="17"/>
      <c r="E22" s="13"/>
      <c r="F22" s="15"/>
    </row>
    <row r="23" spans="3:6" ht="19.5" customHeight="1">
      <c r="C23" s="18"/>
      <c r="D23" s="11"/>
      <c r="E23" s="16"/>
      <c r="F23" s="15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6"/>
      <c r="F25" s="15"/>
    </row>
    <row r="26" spans="3:6" s="14" customFormat="1" ht="19.5" customHeight="1">
      <c r="C26" s="18"/>
      <c r="D26" s="17"/>
      <c r="E26" s="16"/>
      <c r="F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8" ht="19.5" customHeight="1">
      <c r="C34" s="12" t="s">
        <v>2</v>
      </c>
      <c r="D34" s="11"/>
      <c r="E34" s="10"/>
      <c r="F34" s="9">
        <f>+F10+F11+F8+F9+F12+F13</f>
        <v>329263.55</v>
      </c>
      <c r="H34" s="2"/>
    </row>
    <row r="35" ht="19.5" customHeight="1"/>
    <row r="36" spans="3:7" ht="19.5" customHeight="1">
      <c r="C36" s="8" t="s">
        <v>1</v>
      </c>
      <c r="F36" s="7">
        <f>+F3+F5-F34</f>
        <v>141708.89</v>
      </c>
      <c r="G36" s="1" t="s">
        <v>0</v>
      </c>
    </row>
    <row r="37" ht="19.5" customHeight="1"/>
    <row r="46" spans="3:6" ht="37.5" customHeight="1">
      <c r="C46" s="6"/>
      <c r="D46" s="5"/>
      <c r="E46" s="5"/>
      <c r="F46" s="4"/>
    </row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1">
      <selection activeCell="F6" sqref="F6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spans="3:6" s="14" customFormat="1" ht="19.5" customHeight="1">
      <c r="C1" s="14" t="s">
        <v>7</v>
      </c>
      <c r="F1" s="28"/>
    </row>
    <row r="2" ht="14.25" customHeight="1"/>
    <row r="3" spans="3:6" ht="19.5" customHeight="1">
      <c r="C3" s="3" t="s">
        <v>6</v>
      </c>
      <c r="F3" s="2">
        <v>464422.44</v>
      </c>
    </row>
    <row r="4" ht="19.5" customHeight="1">
      <c r="C4" s="3" t="s">
        <v>5</v>
      </c>
    </row>
    <row r="5" spans="3:6" ht="19.5" customHeight="1">
      <c r="C5" s="3" t="s">
        <v>4</v>
      </c>
      <c r="F5" s="2">
        <v>4500</v>
      </c>
    </row>
    <row r="6" ht="19.5" customHeight="1">
      <c r="C6" s="3" t="s">
        <v>3</v>
      </c>
    </row>
    <row r="7" spans="3:6" ht="42" customHeight="1">
      <c r="C7" s="49" t="s">
        <v>20</v>
      </c>
      <c r="D7" s="49"/>
      <c r="E7" s="49"/>
      <c r="F7" s="49"/>
    </row>
    <row r="8" spans="3:6" ht="19.5" customHeight="1">
      <c r="C8" s="18"/>
      <c r="D8" s="17"/>
      <c r="E8" s="35"/>
      <c r="F8" s="34"/>
    </row>
    <row r="9" spans="3:6" ht="19.5" customHeight="1">
      <c r="C9" s="23"/>
      <c r="D9" s="22"/>
      <c r="E9" s="33"/>
      <c r="F9" s="32"/>
    </row>
    <row r="10" spans="3:8" s="26" customFormat="1" ht="19.5" customHeight="1">
      <c r="C10" s="23"/>
      <c r="D10" s="22"/>
      <c r="E10" s="22"/>
      <c r="F10" s="25"/>
      <c r="H10" s="31"/>
    </row>
    <row r="11" spans="3:8" s="29" customFormat="1" ht="19.5" customHeight="1">
      <c r="C11" s="23"/>
      <c r="D11" s="22"/>
      <c r="E11" s="13"/>
      <c r="F11" s="19"/>
      <c r="H11" s="30"/>
    </row>
    <row r="12" spans="3:8" s="14" customFormat="1" ht="19.5" customHeight="1">
      <c r="C12" s="18"/>
      <c r="D12" s="17"/>
      <c r="E12" s="35"/>
      <c r="F12" s="9"/>
      <c r="H12" s="28"/>
    </row>
    <row r="13" spans="3:8" s="14" customFormat="1" ht="19.5" customHeight="1">
      <c r="C13" s="23"/>
      <c r="D13" s="22"/>
      <c r="E13" s="33"/>
      <c r="F13" s="19"/>
      <c r="H13" s="27"/>
    </row>
    <row r="14" spans="3:8" s="14" customFormat="1" ht="19.5" customHeight="1">
      <c r="C14" s="23"/>
      <c r="D14" s="22"/>
      <c r="E14" s="17"/>
      <c r="F14" s="25"/>
      <c r="H14" s="27"/>
    </row>
    <row r="15" spans="3:8" s="14" customFormat="1" ht="19.5" customHeight="1">
      <c r="C15" s="23"/>
      <c r="D15" s="13"/>
      <c r="E15" s="24"/>
      <c r="F15" s="19"/>
      <c r="H15" s="27"/>
    </row>
    <row r="16" spans="3:6" s="14" customFormat="1" ht="19.5" customHeight="1">
      <c r="C16" s="23"/>
      <c r="D16" s="22"/>
      <c r="E16" s="26"/>
      <c r="F16" s="25"/>
    </row>
    <row r="17" spans="3:6" s="14" customFormat="1" ht="19.5" customHeight="1">
      <c r="C17" s="23"/>
      <c r="D17" s="22"/>
      <c r="E17" s="24"/>
      <c r="F17" s="19"/>
    </row>
    <row r="18" spans="3:6" ht="19.5" customHeight="1">
      <c r="C18" s="20"/>
      <c r="D18" s="13"/>
      <c r="E18" s="13"/>
      <c r="F18" s="19"/>
    </row>
    <row r="19" spans="3:6" s="14" customFormat="1" ht="19.5" customHeight="1">
      <c r="C19" s="23"/>
      <c r="D19" s="22"/>
      <c r="E19" s="1"/>
      <c r="F19" s="21"/>
    </row>
    <row r="20" spans="3:6" ht="19.5" customHeight="1">
      <c r="C20" s="20"/>
      <c r="D20" s="13"/>
      <c r="E20" s="13"/>
      <c r="F20" s="19"/>
    </row>
    <row r="21" spans="3:6" ht="19.5" customHeight="1">
      <c r="C21" s="18"/>
      <c r="D21" s="11"/>
      <c r="E21" s="16"/>
      <c r="F21" s="9"/>
    </row>
    <row r="22" spans="3:6" s="14" customFormat="1" ht="19.5" customHeight="1">
      <c r="C22" s="18"/>
      <c r="D22" s="17"/>
      <c r="E22" s="13"/>
      <c r="F22" s="15"/>
    </row>
    <row r="23" spans="3:6" ht="19.5" customHeight="1">
      <c r="C23" s="18"/>
      <c r="D23" s="11"/>
      <c r="E23" s="16"/>
      <c r="F23" s="15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6"/>
      <c r="F25" s="15"/>
    </row>
    <row r="26" spans="3:6" s="14" customFormat="1" ht="19.5" customHeight="1">
      <c r="C26" s="18"/>
      <c r="D26" s="17"/>
      <c r="E26" s="16"/>
      <c r="F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8" ht="19.5" customHeight="1">
      <c r="C34" s="12" t="s">
        <v>2</v>
      </c>
      <c r="D34" s="11"/>
      <c r="E34" s="10"/>
      <c r="F34" s="9">
        <f>+F10+F11+F8+F9+F12+F13</f>
        <v>0</v>
      </c>
      <c r="H34" s="2"/>
    </row>
    <row r="35" ht="19.5" customHeight="1"/>
    <row r="36" spans="3:7" ht="19.5" customHeight="1">
      <c r="C36" s="8" t="s">
        <v>1</v>
      </c>
      <c r="F36" s="7">
        <v>468922.44</v>
      </c>
      <c r="G36" s="1" t="s">
        <v>0</v>
      </c>
    </row>
    <row r="37" ht="19.5" customHeight="1"/>
    <row r="46" spans="3:6" ht="37.5" customHeight="1">
      <c r="C46" s="6"/>
      <c r="D46" s="5"/>
      <c r="E46" s="5"/>
      <c r="F46" s="4"/>
    </row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1">
      <selection activeCell="C8" sqref="C8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spans="3:6" s="14" customFormat="1" ht="19.5" customHeight="1">
      <c r="C1" s="14" t="s">
        <v>7</v>
      </c>
      <c r="F1" s="28"/>
    </row>
    <row r="2" ht="14.25" customHeight="1"/>
    <row r="3" spans="3:6" ht="19.5" customHeight="1">
      <c r="C3" s="3" t="s">
        <v>6</v>
      </c>
      <c r="F3" s="2">
        <f>+'0311'!F36</f>
        <v>468740.89999999944</v>
      </c>
    </row>
    <row r="4" ht="19.5" customHeight="1">
      <c r="C4" s="3" t="s">
        <v>5</v>
      </c>
    </row>
    <row r="5" spans="3:6" ht="19.5" customHeight="1">
      <c r="C5" s="3" t="s">
        <v>4</v>
      </c>
      <c r="F5" s="2">
        <v>6800</v>
      </c>
    </row>
    <row r="6" ht="19.5" customHeight="1">
      <c r="C6" s="3" t="s">
        <v>3</v>
      </c>
    </row>
    <row r="7" spans="3:6" ht="42" customHeight="1">
      <c r="C7" s="49" t="s">
        <v>19</v>
      </c>
      <c r="D7" s="49"/>
      <c r="E7" s="49"/>
      <c r="F7" s="49"/>
    </row>
    <row r="8" spans="3:6" ht="19.5" customHeight="1">
      <c r="C8" s="18" t="s">
        <v>11</v>
      </c>
      <c r="D8" s="17"/>
      <c r="E8" s="35" t="s">
        <v>18</v>
      </c>
      <c r="F8" s="34">
        <v>11118.46</v>
      </c>
    </row>
    <row r="9" spans="3:6" ht="19.5" customHeight="1">
      <c r="C9" s="23"/>
      <c r="D9" s="22"/>
      <c r="E9" s="33"/>
      <c r="F9" s="32"/>
    </row>
    <row r="10" spans="3:8" s="26" customFormat="1" ht="19.5" customHeight="1">
      <c r="C10" s="23"/>
      <c r="D10" s="22"/>
      <c r="E10" s="22"/>
      <c r="F10" s="25"/>
      <c r="H10" s="31"/>
    </row>
    <row r="11" spans="3:8" s="29" customFormat="1" ht="19.5" customHeight="1">
      <c r="C11" s="23"/>
      <c r="D11" s="22"/>
      <c r="E11" s="13"/>
      <c r="F11" s="19"/>
      <c r="H11" s="30"/>
    </row>
    <row r="12" spans="3:8" s="14" customFormat="1" ht="19.5" customHeight="1">
      <c r="C12" s="18"/>
      <c r="D12" s="17"/>
      <c r="E12" s="35"/>
      <c r="F12" s="9"/>
      <c r="H12" s="28"/>
    </row>
    <row r="13" spans="3:8" s="14" customFormat="1" ht="19.5" customHeight="1">
      <c r="C13" s="23"/>
      <c r="D13" s="22"/>
      <c r="E13" s="33"/>
      <c r="F13" s="19"/>
      <c r="H13" s="27"/>
    </row>
    <row r="14" spans="3:8" s="14" customFormat="1" ht="19.5" customHeight="1">
      <c r="C14" s="23"/>
      <c r="D14" s="22"/>
      <c r="E14" s="17"/>
      <c r="F14" s="25"/>
      <c r="H14" s="27"/>
    </row>
    <row r="15" spans="3:8" s="14" customFormat="1" ht="19.5" customHeight="1">
      <c r="C15" s="23"/>
      <c r="D15" s="13"/>
      <c r="E15" s="24"/>
      <c r="F15" s="19"/>
      <c r="H15" s="27"/>
    </row>
    <row r="16" spans="3:6" s="14" customFormat="1" ht="19.5" customHeight="1">
      <c r="C16" s="23"/>
      <c r="D16" s="22"/>
      <c r="E16" s="26"/>
      <c r="F16" s="25"/>
    </row>
    <row r="17" spans="3:6" s="14" customFormat="1" ht="19.5" customHeight="1">
      <c r="C17" s="23"/>
      <c r="D17" s="22"/>
      <c r="E17" s="24"/>
      <c r="F17" s="19"/>
    </row>
    <row r="18" spans="3:6" ht="19.5" customHeight="1">
      <c r="C18" s="20"/>
      <c r="D18" s="13"/>
      <c r="E18" s="13"/>
      <c r="F18" s="19"/>
    </row>
    <row r="19" spans="3:6" s="14" customFormat="1" ht="19.5" customHeight="1">
      <c r="C19" s="23"/>
      <c r="D19" s="22"/>
      <c r="E19" s="1"/>
      <c r="F19" s="21"/>
    </row>
    <row r="20" spans="3:6" ht="19.5" customHeight="1">
      <c r="C20" s="20"/>
      <c r="D20" s="13"/>
      <c r="E20" s="13"/>
      <c r="F20" s="19"/>
    </row>
    <row r="21" spans="3:6" ht="19.5" customHeight="1">
      <c r="C21" s="18"/>
      <c r="D21" s="11"/>
      <c r="E21" s="16"/>
      <c r="F21" s="9"/>
    </row>
    <row r="22" spans="3:6" s="14" customFormat="1" ht="19.5" customHeight="1">
      <c r="C22" s="18"/>
      <c r="D22" s="17"/>
      <c r="E22" s="13"/>
      <c r="F22" s="15"/>
    </row>
    <row r="23" spans="3:6" ht="19.5" customHeight="1">
      <c r="C23" s="18"/>
      <c r="D23" s="11"/>
      <c r="E23" s="16"/>
      <c r="F23" s="15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6"/>
      <c r="F25" s="15"/>
    </row>
    <row r="26" spans="3:6" s="14" customFormat="1" ht="19.5" customHeight="1">
      <c r="C26" s="18"/>
      <c r="D26" s="17"/>
      <c r="E26" s="16"/>
      <c r="F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8" ht="19.5" customHeight="1">
      <c r="C34" s="12" t="s">
        <v>2</v>
      </c>
      <c r="D34" s="11"/>
      <c r="E34" s="10"/>
      <c r="F34" s="9">
        <f>+F10+F11+F8+F9+F12+F13</f>
        <v>11118.46</v>
      </c>
      <c r="H34" s="2"/>
    </row>
    <row r="35" ht="19.5" customHeight="1"/>
    <row r="36" spans="3:7" ht="19.5" customHeight="1">
      <c r="C36" s="8" t="s">
        <v>1</v>
      </c>
      <c r="F36" s="7">
        <f>+F3+F4+F5+F6-F34</f>
        <v>464422.4399999994</v>
      </c>
      <c r="G36" s="1" t="s">
        <v>0</v>
      </c>
    </row>
    <row r="37" ht="19.5" customHeight="1"/>
    <row r="46" spans="3:6" ht="37.5" customHeight="1">
      <c r="C46" s="6"/>
      <c r="D46" s="5"/>
      <c r="E46" s="5"/>
      <c r="F46" s="4"/>
    </row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1">
      <selection activeCell="F5" sqref="F5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spans="3:6" s="14" customFormat="1" ht="19.5" customHeight="1">
      <c r="C1" s="14" t="s">
        <v>7</v>
      </c>
      <c r="F1" s="28"/>
    </row>
    <row r="2" ht="14.25" customHeight="1"/>
    <row r="3" spans="3:6" ht="19.5" customHeight="1">
      <c r="C3" s="3" t="s">
        <v>6</v>
      </c>
      <c r="F3" s="2">
        <f>+'[1]3010'!F36</f>
        <v>151273.9600000009</v>
      </c>
    </row>
    <row r="4" spans="3:6" ht="19.5" customHeight="1">
      <c r="C4" s="3" t="s">
        <v>5</v>
      </c>
      <c r="F4" s="2">
        <f>21041.67+294166.67</f>
        <v>315208.33999999997</v>
      </c>
    </row>
    <row r="5" spans="3:6" ht="19.5" customHeight="1">
      <c r="C5" s="3" t="s">
        <v>4</v>
      </c>
      <c r="F5" s="28">
        <v>700</v>
      </c>
    </row>
    <row r="6" ht="19.5" customHeight="1">
      <c r="C6" s="3" t="s">
        <v>3</v>
      </c>
    </row>
    <row r="7" spans="3:6" ht="42" customHeight="1">
      <c r="C7" s="49" t="s">
        <v>17</v>
      </c>
      <c r="D7" s="49"/>
      <c r="E7" s="49"/>
      <c r="F7" s="49"/>
    </row>
    <row r="8" spans="3:6" ht="19.5" customHeight="1">
      <c r="C8" s="18"/>
      <c r="D8" s="17"/>
      <c r="E8" s="35"/>
      <c r="F8" s="34"/>
    </row>
    <row r="9" spans="3:6" ht="19.5" customHeight="1">
      <c r="C9" s="23"/>
      <c r="D9" s="22"/>
      <c r="E9" s="33"/>
      <c r="F9" s="32"/>
    </row>
    <row r="10" spans="3:8" s="26" customFormat="1" ht="19.5" customHeight="1">
      <c r="C10" s="23"/>
      <c r="D10" s="22"/>
      <c r="E10" s="22"/>
      <c r="F10" s="25"/>
      <c r="H10" s="31"/>
    </row>
    <row r="11" spans="3:8" s="29" customFormat="1" ht="19.5" customHeight="1">
      <c r="C11" s="23"/>
      <c r="D11" s="22"/>
      <c r="E11" s="13"/>
      <c r="F11" s="19"/>
      <c r="H11" s="30"/>
    </row>
    <row r="12" spans="3:8" s="14" customFormat="1" ht="19.5" customHeight="1">
      <c r="C12" s="18"/>
      <c r="D12" s="17"/>
      <c r="E12" s="13"/>
      <c r="F12" s="9"/>
      <c r="H12" s="28"/>
    </row>
    <row r="13" spans="3:8" s="14" customFormat="1" ht="19.5" customHeight="1">
      <c r="C13" s="23"/>
      <c r="D13" s="22"/>
      <c r="E13" s="11"/>
      <c r="F13" s="19"/>
      <c r="H13" s="27"/>
    </row>
    <row r="14" spans="3:8" s="14" customFormat="1" ht="19.5" customHeight="1">
      <c r="C14" s="23"/>
      <c r="D14" s="22"/>
      <c r="E14" s="17"/>
      <c r="F14" s="25"/>
      <c r="H14" s="27"/>
    </row>
    <row r="15" spans="3:8" s="14" customFormat="1" ht="19.5" customHeight="1">
      <c r="C15" s="23"/>
      <c r="D15" s="13"/>
      <c r="E15" s="24"/>
      <c r="F15" s="19"/>
      <c r="H15" s="27"/>
    </row>
    <row r="16" spans="3:6" s="14" customFormat="1" ht="19.5" customHeight="1">
      <c r="C16" s="23"/>
      <c r="D16" s="22"/>
      <c r="E16" s="26"/>
      <c r="F16" s="25"/>
    </row>
    <row r="17" spans="3:6" s="14" customFormat="1" ht="19.5" customHeight="1">
      <c r="C17" s="23"/>
      <c r="D17" s="22"/>
      <c r="E17" s="24"/>
      <c r="F17" s="19"/>
    </row>
    <row r="18" spans="3:6" ht="19.5" customHeight="1">
      <c r="C18" s="20"/>
      <c r="D18" s="13"/>
      <c r="E18" s="13"/>
      <c r="F18" s="19"/>
    </row>
    <row r="19" spans="3:6" s="14" customFormat="1" ht="19.5" customHeight="1">
      <c r="C19" s="23"/>
      <c r="D19" s="22"/>
      <c r="E19" s="1"/>
      <c r="F19" s="21"/>
    </row>
    <row r="20" spans="3:6" ht="19.5" customHeight="1">
      <c r="C20" s="20"/>
      <c r="D20" s="13"/>
      <c r="E20" s="13"/>
      <c r="F20" s="19"/>
    </row>
    <row r="21" spans="3:6" ht="19.5" customHeight="1">
      <c r="C21" s="18"/>
      <c r="D21" s="11"/>
      <c r="E21" s="16"/>
      <c r="F21" s="9"/>
    </row>
    <row r="22" spans="3:6" s="14" customFormat="1" ht="19.5" customHeight="1">
      <c r="C22" s="18"/>
      <c r="D22" s="17"/>
      <c r="E22" s="13"/>
      <c r="F22" s="15"/>
    </row>
    <row r="23" spans="3:6" ht="19.5" customHeight="1">
      <c r="C23" s="18"/>
      <c r="D23" s="11"/>
      <c r="E23" s="16"/>
      <c r="F23" s="15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6"/>
      <c r="F25" s="15"/>
    </row>
    <row r="26" spans="3:6" s="14" customFormat="1" ht="19.5" customHeight="1">
      <c r="C26" s="18"/>
      <c r="D26" s="17"/>
      <c r="E26" s="16"/>
      <c r="F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8" ht="19.5" customHeight="1">
      <c r="C34" s="12" t="s">
        <v>2</v>
      </c>
      <c r="D34" s="11"/>
      <c r="E34" s="10"/>
      <c r="F34" s="9">
        <f>+F8+F9+F10</f>
        <v>0</v>
      </c>
      <c r="H34" s="2"/>
    </row>
    <row r="35" ht="19.5" customHeight="1"/>
    <row r="36" spans="3:7" ht="19.5" customHeight="1">
      <c r="C36" s="8" t="s">
        <v>1</v>
      </c>
      <c r="F36" s="7">
        <f>+F3+F4+F5+F6-F34</f>
        <v>467182.30000000086</v>
      </c>
      <c r="G36" s="1" t="s">
        <v>0</v>
      </c>
    </row>
    <row r="37" ht="19.5" customHeight="1"/>
    <row r="46" spans="3:6" ht="37.5" customHeight="1">
      <c r="C46" s="6"/>
      <c r="D46" s="5"/>
      <c r="E46" s="5"/>
      <c r="F46" s="4"/>
    </row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B1">
      <selection activeCell="C8" sqref="C8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7</v>
      </c>
      <c r="F1" s="28"/>
      <c r="K1" s="28"/>
    </row>
    <row r="2" ht="14.25" customHeight="1"/>
    <row r="3" spans="3:6" ht="19.5" customHeight="1">
      <c r="C3" s="3" t="s">
        <v>6</v>
      </c>
      <c r="F3" s="2">
        <f>+'2611'!F37</f>
        <v>206397.1499999999</v>
      </c>
    </row>
    <row r="4" spans="3:6" ht="19.5" customHeight="1">
      <c r="C4" s="3" t="s">
        <v>5</v>
      </c>
      <c r="F4" s="2">
        <f>70400+6500+835156.3+245372</f>
        <v>1157428.3</v>
      </c>
    </row>
    <row r="5" spans="3:6" ht="19.5" customHeight="1">
      <c r="C5" s="3" t="s">
        <v>4</v>
      </c>
      <c r="F5" s="2">
        <v>550</v>
      </c>
    </row>
    <row r="6" ht="19.5" customHeight="1">
      <c r="C6" s="3" t="s">
        <v>3</v>
      </c>
    </row>
    <row r="7" spans="3:8" ht="42" customHeight="1">
      <c r="C7" s="49" t="s">
        <v>73</v>
      </c>
      <c r="D7" s="49"/>
      <c r="E7" s="49"/>
      <c r="F7" s="49"/>
      <c r="H7" s="44"/>
    </row>
    <row r="8" spans="3:11" ht="19.5" customHeight="1">
      <c r="C8" s="18" t="s">
        <v>23</v>
      </c>
      <c r="D8" s="17"/>
      <c r="E8" s="37" t="s">
        <v>68</v>
      </c>
      <c r="F8" s="34">
        <f>+F9+F10+F11+F12</f>
        <v>402577.67000000004</v>
      </c>
      <c r="H8" s="44"/>
      <c r="K8" s="28"/>
    </row>
    <row r="9" spans="3:11" s="42" customFormat="1" ht="19.5" customHeight="1">
      <c r="C9" s="23"/>
      <c r="D9" s="16"/>
      <c r="E9" s="38" t="s">
        <v>61</v>
      </c>
      <c r="F9" s="21">
        <f>99600+99600</f>
        <v>199200</v>
      </c>
      <c r="H9" s="45">
        <f>881328+69890+35650</f>
        <v>986868</v>
      </c>
      <c r="K9" s="43"/>
    </row>
    <row r="10" spans="3:11" s="26" customFormat="1" ht="19.5" customHeight="1">
      <c r="C10" s="23"/>
      <c r="D10" s="22"/>
      <c r="E10" s="39" t="s">
        <v>71</v>
      </c>
      <c r="F10" s="19">
        <f>22038+9098.4+37650</f>
        <v>68786.4</v>
      </c>
      <c r="H10" s="46">
        <f>+F8+H9</f>
        <v>1389445.67</v>
      </c>
      <c r="K10" s="31"/>
    </row>
    <row r="11" spans="3:11" s="26" customFormat="1" ht="19.5" customHeight="1">
      <c r="C11" s="23"/>
      <c r="D11" s="22"/>
      <c r="E11" s="39" t="s">
        <v>72</v>
      </c>
      <c r="F11" s="19">
        <f>33496.55+39934.46+11160.26</f>
        <v>84591.27</v>
      </c>
      <c r="H11" s="46"/>
      <c r="K11" s="31"/>
    </row>
    <row r="12" spans="3:11" s="26" customFormat="1" ht="19.5" customHeight="1">
      <c r="C12" s="23"/>
      <c r="D12" s="22"/>
      <c r="E12" s="13" t="s">
        <v>58</v>
      </c>
      <c r="F12" s="19">
        <v>50000</v>
      </c>
      <c r="H12" s="46"/>
      <c r="K12" s="31"/>
    </row>
    <row r="13" spans="3:11" s="14" customFormat="1" ht="21" customHeight="1">
      <c r="C13" s="18"/>
      <c r="D13" s="17"/>
      <c r="E13" s="35"/>
      <c r="F13" s="15"/>
      <c r="H13" s="47"/>
      <c r="K13" s="28"/>
    </row>
    <row r="14" spans="3:11" s="14" customFormat="1" ht="19.5" customHeight="1">
      <c r="C14" s="23"/>
      <c r="D14" s="22"/>
      <c r="E14" s="33"/>
      <c r="F14" s="25"/>
      <c r="H14" s="27"/>
      <c r="K14" s="28"/>
    </row>
    <row r="15" spans="3:11" s="14" customFormat="1" ht="19.5" customHeight="1">
      <c r="C15" s="23"/>
      <c r="D15" s="22"/>
      <c r="E15" s="35"/>
      <c r="F15" s="25"/>
      <c r="H15" s="27"/>
      <c r="K15" s="28"/>
    </row>
    <row r="16" spans="3:11" s="14" customFormat="1" ht="19.5" customHeight="1">
      <c r="C16" s="20"/>
      <c r="D16" s="13"/>
      <c r="E16" s="39"/>
      <c r="F16" s="19"/>
      <c r="H16" s="27"/>
      <c r="K16" s="28"/>
    </row>
    <row r="17" spans="3:11" s="14" customFormat="1" ht="19.5" customHeight="1">
      <c r="C17" s="23"/>
      <c r="D17" s="22"/>
      <c r="E17" s="26"/>
      <c r="F17" s="25"/>
      <c r="K17" s="28"/>
    </row>
    <row r="18" spans="3:11" s="14" customFormat="1" ht="19.5" customHeight="1">
      <c r="C18" s="23"/>
      <c r="D18" s="22"/>
      <c r="E18" s="24"/>
      <c r="F18" s="19"/>
      <c r="K18" s="28"/>
    </row>
    <row r="19" spans="3:6" ht="19.5" customHeight="1">
      <c r="C19" s="20"/>
      <c r="D19" s="13"/>
      <c r="E19" s="13"/>
      <c r="F19" s="19"/>
    </row>
    <row r="20" spans="3:11" s="14" customFormat="1" ht="19.5" customHeight="1">
      <c r="C20" s="23"/>
      <c r="D20" s="22"/>
      <c r="E20" s="1"/>
      <c r="F20" s="21"/>
      <c r="K20" s="28"/>
    </row>
    <row r="21" spans="3:6" ht="19.5" customHeight="1">
      <c r="C21" s="20"/>
      <c r="D21" s="13"/>
      <c r="E21" s="13"/>
      <c r="F21" s="19"/>
    </row>
    <row r="22" spans="3:6" ht="19.5" customHeight="1">
      <c r="C22" s="18"/>
      <c r="D22" s="11"/>
      <c r="E22" s="16"/>
      <c r="F22" s="9"/>
    </row>
    <row r="23" spans="3:11" s="14" customFormat="1" ht="19.5" customHeight="1">
      <c r="C23" s="18"/>
      <c r="D23" s="17"/>
      <c r="E23" s="13"/>
      <c r="F23" s="15"/>
      <c r="K23" s="28"/>
    </row>
    <row r="24" spans="3:6" ht="19.5" customHeight="1">
      <c r="C24" s="18"/>
      <c r="D24" s="11"/>
      <c r="E24" s="16"/>
      <c r="F24" s="15"/>
    </row>
    <row r="25" spans="3:6" ht="19.5" customHeight="1">
      <c r="C25" s="12"/>
      <c r="D25" s="11"/>
      <c r="E25" s="13"/>
      <c r="F25" s="9"/>
    </row>
    <row r="26" spans="3:6" ht="19.5" customHeight="1">
      <c r="C26" s="12"/>
      <c r="D26" s="11"/>
      <c r="E26" s="16"/>
      <c r="F26" s="15"/>
    </row>
    <row r="27" spans="3:11" s="14" customFormat="1" ht="19.5" customHeight="1">
      <c r="C27" s="18"/>
      <c r="D27" s="17"/>
      <c r="E27" s="16"/>
      <c r="F27" s="15"/>
      <c r="K27" s="28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6" ht="19.5" customHeight="1">
      <c r="C34" s="12"/>
      <c r="D34" s="11"/>
      <c r="E34" s="13"/>
      <c r="F34" s="9"/>
    </row>
    <row r="35" spans="3:8" ht="19.5" customHeight="1">
      <c r="C35" s="12" t="s">
        <v>2</v>
      </c>
      <c r="D35" s="11"/>
      <c r="E35" s="10"/>
      <c r="F35" s="9">
        <f>+F8</f>
        <v>402577.67000000004</v>
      </c>
      <c r="H35" s="2"/>
    </row>
    <row r="36" ht="19.5" customHeight="1"/>
    <row r="37" spans="3:8" ht="19.5" customHeight="1">
      <c r="C37" s="8" t="s">
        <v>1</v>
      </c>
      <c r="F37" s="7">
        <f>+F3+F4+F5-F35</f>
        <v>961797.7799999999</v>
      </c>
      <c r="G37" s="1" t="s">
        <v>0</v>
      </c>
      <c r="H37" s="2"/>
    </row>
    <row r="38" ht="19.5" customHeight="1"/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  <row r="60" spans="3:6" ht="37.5" customHeight="1">
      <c r="C60" s="6"/>
      <c r="D60" s="5"/>
      <c r="E60" s="5"/>
      <c r="F60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1:H59"/>
  <sheetViews>
    <sheetView zoomScalePageLayoutView="0" workbookViewId="0" topLeftCell="B1">
      <selection activeCell="F35" sqref="F35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spans="3:6" s="14" customFormat="1" ht="19.5" customHeight="1">
      <c r="C1" s="14" t="s">
        <v>7</v>
      </c>
      <c r="F1" s="28"/>
    </row>
    <row r="2" ht="14.25" customHeight="1"/>
    <row r="3" spans="3:6" ht="19.5" customHeight="1">
      <c r="C3" s="3" t="s">
        <v>6</v>
      </c>
      <c r="F3" s="2">
        <v>467182.3</v>
      </c>
    </row>
    <row r="4" spans="3:6" ht="19.5" customHeight="1">
      <c r="C4" s="3" t="s">
        <v>5</v>
      </c>
      <c r="F4" s="2">
        <f>6533722.66+399103.55+907433.62</f>
        <v>7840259.83</v>
      </c>
    </row>
    <row r="5" spans="3:6" ht="19.5" customHeight="1">
      <c r="C5" s="3" t="s">
        <v>4</v>
      </c>
      <c r="F5" s="2">
        <v>5950</v>
      </c>
    </row>
    <row r="6" spans="3:6" ht="19.5" customHeight="1">
      <c r="C6" s="3" t="s">
        <v>3</v>
      </c>
      <c r="F6" s="2">
        <f>36230.48+18115.24</f>
        <v>54345.72</v>
      </c>
    </row>
    <row r="7" spans="3:6" ht="42" customHeight="1">
      <c r="C7" s="49" t="s">
        <v>8</v>
      </c>
      <c r="D7" s="49"/>
      <c r="E7" s="49"/>
      <c r="F7" s="49"/>
    </row>
    <row r="8" spans="3:6" ht="19.5" customHeight="1">
      <c r="C8" s="18" t="s">
        <v>9</v>
      </c>
      <c r="D8" s="17"/>
      <c r="E8" s="35" t="s">
        <v>12</v>
      </c>
      <c r="F8" s="34">
        <f>6533722.66</f>
        <v>6533722.66</v>
      </c>
    </row>
    <row r="9" spans="3:6" ht="19.5" customHeight="1">
      <c r="C9" s="23" t="s">
        <v>10</v>
      </c>
      <c r="D9" s="22"/>
      <c r="E9" s="33" t="s">
        <v>13</v>
      </c>
      <c r="F9" s="32">
        <f>399103.55</f>
        <v>399103.55</v>
      </c>
    </row>
    <row r="10" spans="3:8" s="26" customFormat="1" ht="19.5" customHeight="1">
      <c r="C10" s="23" t="s">
        <v>11</v>
      </c>
      <c r="D10" s="22"/>
      <c r="E10" s="22" t="s">
        <v>14</v>
      </c>
      <c r="F10" s="25">
        <v>907433.62</v>
      </c>
      <c r="H10" s="31"/>
    </row>
    <row r="11" spans="3:8" s="29" customFormat="1" ht="19.5" customHeight="1">
      <c r="C11" s="23" t="s">
        <v>15</v>
      </c>
      <c r="D11" s="22"/>
      <c r="E11" s="13" t="s">
        <v>16</v>
      </c>
      <c r="F11" s="19">
        <f>3685.64+238.92+341.84+10+115</f>
        <v>4391.4</v>
      </c>
      <c r="H11" s="30"/>
    </row>
    <row r="12" spans="3:8" s="14" customFormat="1" ht="19.5" customHeight="1">
      <c r="C12" s="18" t="s">
        <v>9</v>
      </c>
      <c r="D12" s="17"/>
      <c r="E12" s="35" t="s">
        <v>12</v>
      </c>
      <c r="F12" s="9">
        <v>36230.48</v>
      </c>
      <c r="H12" s="28"/>
    </row>
    <row r="13" spans="3:8" s="14" customFormat="1" ht="19.5" customHeight="1">
      <c r="C13" s="23" t="s">
        <v>10</v>
      </c>
      <c r="D13" s="22"/>
      <c r="E13" s="33" t="s">
        <v>13</v>
      </c>
      <c r="F13" s="19">
        <v>18115.24</v>
      </c>
      <c r="H13" s="27"/>
    </row>
    <row r="14" spans="3:8" s="14" customFormat="1" ht="19.5" customHeight="1">
      <c r="C14" s="23"/>
      <c r="D14" s="22"/>
      <c r="E14" s="17"/>
      <c r="F14" s="25"/>
      <c r="H14" s="27"/>
    </row>
    <row r="15" spans="3:8" s="14" customFormat="1" ht="19.5" customHeight="1">
      <c r="C15" s="23"/>
      <c r="D15" s="13"/>
      <c r="E15" s="24"/>
      <c r="F15" s="19"/>
      <c r="H15" s="27"/>
    </row>
    <row r="16" spans="3:6" s="14" customFormat="1" ht="19.5" customHeight="1">
      <c r="C16" s="23"/>
      <c r="D16" s="22"/>
      <c r="E16" s="26"/>
      <c r="F16" s="25"/>
    </row>
    <row r="17" spans="3:6" s="14" customFormat="1" ht="19.5" customHeight="1">
      <c r="C17" s="23"/>
      <c r="D17" s="22"/>
      <c r="E17" s="24"/>
      <c r="F17" s="19"/>
    </row>
    <row r="18" spans="3:6" ht="19.5" customHeight="1">
      <c r="C18" s="20"/>
      <c r="D18" s="13"/>
      <c r="E18" s="13"/>
      <c r="F18" s="19"/>
    </row>
    <row r="19" spans="3:6" s="14" customFormat="1" ht="19.5" customHeight="1">
      <c r="C19" s="23"/>
      <c r="D19" s="22"/>
      <c r="E19" s="1"/>
      <c r="F19" s="21"/>
    </row>
    <row r="20" spans="3:6" ht="19.5" customHeight="1">
      <c r="C20" s="20"/>
      <c r="D20" s="13"/>
      <c r="E20" s="13"/>
      <c r="F20" s="19"/>
    </row>
    <row r="21" spans="3:6" ht="19.5" customHeight="1">
      <c r="C21" s="18"/>
      <c r="D21" s="11"/>
      <c r="E21" s="16"/>
      <c r="F21" s="9"/>
    </row>
    <row r="22" spans="3:6" s="14" customFormat="1" ht="19.5" customHeight="1">
      <c r="C22" s="18"/>
      <c r="D22" s="17"/>
      <c r="E22" s="13"/>
      <c r="F22" s="15"/>
    </row>
    <row r="23" spans="3:6" ht="19.5" customHeight="1">
      <c r="C23" s="18"/>
      <c r="D23" s="11"/>
      <c r="E23" s="16"/>
      <c r="F23" s="15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6"/>
      <c r="F25" s="15"/>
    </row>
    <row r="26" spans="3:6" s="14" customFormat="1" ht="19.5" customHeight="1">
      <c r="C26" s="18"/>
      <c r="D26" s="17"/>
      <c r="E26" s="16"/>
      <c r="F26" s="15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8" ht="19.5" customHeight="1">
      <c r="C34" s="12" t="s">
        <v>2</v>
      </c>
      <c r="D34" s="11"/>
      <c r="E34" s="10"/>
      <c r="F34" s="9">
        <f>+F10+F11+F8+F9+F12+F13</f>
        <v>7898996.95</v>
      </c>
      <c r="H34" s="2"/>
    </row>
    <row r="35" ht="19.5" customHeight="1"/>
    <row r="36" spans="3:7" ht="19.5" customHeight="1">
      <c r="C36" s="8" t="s">
        <v>1</v>
      </c>
      <c r="F36" s="7">
        <f>+F3+F4+F5+F6-F34</f>
        <v>468740.89999999944</v>
      </c>
      <c r="G36" s="1" t="s">
        <v>0</v>
      </c>
    </row>
    <row r="37" ht="19.5" customHeight="1"/>
    <row r="46" spans="3:6" ht="37.5" customHeight="1">
      <c r="C46" s="6"/>
      <c r="D46" s="5"/>
      <c r="E46" s="5"/>
      <c r="F46" s="4"/>
    </row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60"/>
  <sheetViews>
    <sheetView tabSelected="1" zoomScalePageLayoutView="0" workbookViewId="0" topLeftCell="B1">
      <selection activeCell="C8" sqref="C8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7</v>
      </c>
      <c r="F1" s="28"/>
      <c r="K1" s="28"/>
    </row>
    <row r="2" ht="14.25" customHeight="1"/>
    <row r="3" spans="3:6" ht="19.5" customHeight="1">
      <c r="C3" s="3" t="s">
        <v>6</v>
      </c>
      <c r="F3" s="2">
        <f>+'2511'!F36</f>
        <v>371883.72</v>
      </c>
    </row>
    <row r="4" spans="3:8" ht="19.5" customHeight="1">
      <c r="C4" s="3" t="s">
        <v>5</v>
      </c>
      <c r="F4" s="2">
        <f>855833.33+21041.66</f>
        <v>876874.99</v>
      </c>
      <c r="H4" s="2">
        <f>+F4+'2011'!F4</f>
        <v>1192083.33</v>
      </c>
    </row>
    <row r="5" spans="3:6" ht="19.5" customHeight="1">
      <c r="C5" s="3" t="s">
        <v>4</v>
      </c>
      <c r="F5" s="2">
        <v>3050</v>
      </c>
    </row>
    <row r="6" spans="3:6" ht="19.5" customHeight="1">
      <c r="C6" s="3" t="s">
        <v>3</v>
      </c>
      <c r="F6" s="2">
        <v>2329879.61</v>
      </c>
    </row>
    <row r="7" spans="3:6" ht="42" customHeight="1">
      <c r="C7" s="49" t="s">
        <v>74</v>
      </c>
      <c r="D7" s="49"/>
      <c r="E7" s="49"/>
      <c r="F7" s="49"/>
    </row>
    <row r="8" spans="3:11" ht="19.5" customHeight="1">
      <c r="C8" s="18" t="s">
        <v>23</v>
      </c>
      <c r="D8" s="17"/>
      <c r="E8" s="37" t="s">
        <v>68</v>
      </c>
      <c r="F8" s="34"/>
      <c r="K8" s="28"/>
    </row>
    <row r="9" spans="3:11" s="42" customFormat="1" ht="19.5" customHeight="1">
      <c r="C9" s="23"/>
      <c r="D9" s="16"/>
      <c r="E9" s="38" t="s">
        <v>24</v>
      </c>
      <c r="F9" s="21">
        <f>471408+409920</f>
        <v>881328</v>
      </c>
      <c r="K9" s="43"/>
    </row>
    <row r="10" spans="3:11" s="26" customFormat="1" ht="19.5" customHeight="1">
      <c r="C10" s="23"/>
      <c r="D10" s="22"/>
      <c r="E10" s="39" t="s">
        <v>69</v>
      </c>
      <c r="F10" s="19">
        <f>40090+29800</f>
        <v>69890</v>
      </c>
      <c r="H10" s="31"/>
      <c r="K10" s="31"/>
    </row>
    <row r="11" spans="3:11" s="26" customFormat="1" ht="19.5" customHeight="1">
      <c r="C11" s="23"/>
      <c r="D11" s="22"/>
      <c r="E11" s="39" t="s">
        <v>30</v>
      </c>
      <c r="F11" s="19">
        <v>35650</v>
      </c>
      <c r="H11" s="31"/>
      <c r="K11" s="31"/>
    </row>
    <row r="12" spans="3:11" s="26" customFormat="1" ht="19.5" customHeight="1">
      <c r="C12" s="23" t="s">
        <v>9</v>
      </c>
      <c r="D12" s="22"/>
      <c r="E12" s="13" t="s">
        <v>70</v>
      </c>
      <c r="F12" s="19">
        <f>2329879.61+58543.56</f>
        <v>2388423.17</v>
      </c>
      <c r="H12" s="31"/>
      <c r="K12" s="31"/>
    </row>
    <row r="13" spans="3:11" s="14" customFormat="1" ht="21" customHeight="1">
      <c r="C13" s="18"/>
      <c r="D13" s="17"/>
      <c r="E13" s="35"/>
      <c r="F13" s="15"/>
      <c r="H13" s="28"/>
      <c r="K13" s="28"/>
    </row>
    <row r="14" spans="3:11" s="14" customFormat="1" ht="19.5" customHeight="1">
      <c r="C14" s="23"/>
      <c r="D14" s="22"/>
      <c r="E14" s="33"/>
      <c r="F14" s="25"/>
      <c r="H14" s="27"/>
      <c r="K14" s="28"/>
    </row>
    <row r="15" spans="3:11" s="14" customFormat="1" ht="19.5" customHeight="1">
      <c r="C15" s="23"/>
      <c r="D15" s="22"/>
      <c r="E15" s="35"/>
      <c r="F15" s="25"/>
      <c r="H15" s="27"/>
      <c r="K15" s="28"/>
    </row>
    <row r="16" spans="3:11" s="14" customFormat="1" ht="19.5" customHeight="1">
      <c r="C16" s="20"/>
      <c r="D16" s="13"/>
      <c r="E16" s="39"/>
      <c r="F16" s="19"/>
      <c r="H16" s="27"/>
      <c r="K16" s="28"/>
    </row>
    <row r="17" spans="3:11" s="14" customFormat="1" ht="19.5" customHeight="1">
      <c r="C17" s="23"/>
      <c r="D17" s="22"/>
      <c r="E17" s="26"/>
      <c r="F17" s="25"/>
      <c r="K17" s="28"/>
    </row>
    <row r="18" spans="3:11" s="14" customFormat="1" ht="19.5" customHeight="1">
      <c r="C18" s="23"/>
      <c r="D18" s="22"/>
      <c r="E18" s="24"/>
      <c r="F18" s="19"/>
      <c r="K18" s="28"/>
    </row>
    <row r="19" spans="3:6" ht="19.5" customHeight="1">
      <c r="C19" s="20"/>
      <c r="D19" s="13"/>
      <c r="E19" s="13"/>
      <c r="F19" s="19"/>
    </row>
    <row r="20" spans="3:11" s="14" customFormat="1" ht="19.5" customHeight="1">
      <c r="C20" s="23"/>
      <c r="D20" s="22"/>
      <c r="E20" s="1"/>
      <c r="F20" s="21"/>
      <c r="K20" s="28"/>
    </row>
    <row r="21" spans="3:6" ht="19.5" customHeight="1">
      <c r="C21" s="20"/>
      <c r="D21" s="13"/>
      <c r="E21" s="13"/>
      <c r="F21" s="19"/>
    </row>
    <row r="22" spans="3:6" ht="19.5" customHeight="1">
      <c r="C22" s="18"/>
      <c r="D22" s="11"/>
      <c r="E22" s="16"/>
      <c r="F22" s="9"/>
    </row>
    <row r="23" spans="3:11" s="14" customFormat="1" ht="19.5" customHeight="1">
      <c r="C23" s="18"/>
      <c r="D23" s="17"/>
      <c r="E23" s="13"/>
      <c r="F23" s="15"/>
      <c r="K23" s="28"/>
    </row>
    <row r="24" spans="3:6" ht="19.5" customHeight="1">
      <c r="C24" s="18"/>
      <c r="D24" s="11"/>
      <c r="E24" s="16"/>
      <c r="F24" s="15"/>
    </row>
    <row r="25" spans="3:6" ht="19.5" customHeight="1">
      <c r="C25" s="12"/>
      <c r="D25" s="11"/>
      <c r="E25" s="13"/>
      <c r="F25" s="9"/>
    </row>
    <row r="26" spans="3:6" ht="19.5" customHeight="1">
      <c r="C26" s="12"/>
      <c r="D26" s="11"/>
      <c r="E26" s="16"/>
      <c r="F26" s="15"/>
    </row>
    <row r="27" spans="3:11" s="14" customFormat="1" ht="19.5" customHeight="1">
      <c r="C27" s="18"/>
      <c r="D27" s="17"/>
      <c r="E27" s="16"/>
      <c r="F27" s="15"/>
      <c r="K27" s="28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6" ht="19.5" customHeight="1">
      <c r="C34" s="12"/>
      <c r="D34" s="11"/>
      <c r="E34" s="13"/>
      <c r="F34" s="9"/>
    </row>
    <row r="35" spans="3:8" ht="19.5" customHeight="1">
      <c r="C35" s="12" t="s">
        <v>2</v>
      </c>
      <c r="D35" s="11"/>
      <c r="E35" s="10"/>
      <c r="F35" s="9">
        <f>+F9+F12+F10+F11</f>
        <v>3375291.17</v>
      </c>
      <c r="H35" s="2"/>
    </row>
    <row r="36" ht="19.5" customHeight="1"/>
    <row r="37" spans="3:8" ht="19.5" customHeight="1">
      <c r="C37" s="8" t="s">
        <v>1</v>
      </c>
      <c r="F37" s="7">
        <f>+F3+F4+F5+F6-F35</f>
        <v>206397.1499999999</v>
      </c>
      <c r="G37" s="1" t="s">
        <v>0</v>
      </c>
      <c r="H37" s="2"/>
    </row>
    <row r="38" ht="19.5" customHeight="1"/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  <row r="60" spans="3:6" ht="37.5" customHeight="1">
      <c r="C60" s="6"/>
      <c r="D60" s="5"/>
      <c r="E60" s="5"/>
      <c r="F60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B1">
      <selection activeCell="C8" sqref="C8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1.281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7</v>
      </c>
      <c r="F1" s="28"/>
      <c r="K1" s="28"/>
    </row>
    <row r="2" ht="14.25" customHeight="1"/>
    <row r="3" spans="3:6" ht="19.5" customHeight="1">
      <c r="C3" s="3" t="s">
        <v>6</v>
      </c>
      <c r="F3" s="2">
        <f>+'2411'!F36</f>
        <v>368683.72</v>
      </c>
    </row>
    <row r="4" ht="19.5" customHeight="1">
      <c r="C4" s="3" t="s">
        <v>5</v>
      </c>
    </row>
    <row r="5" spans="3:6" ht="19.5" customHeight="1">
      <c r="C5" s="3" t="s">
        <v>4</v>
      </c>
      <c r="F5" s="2">
        <v>3200</v>
      </c>
    </row>
    <row r="6" ht="19.5" customHeight="1">
      <c r="C6" s="3" t="s">
        <v>3</v>
      </c>
    </row>
    <row r="7" spans="3:6" ht="42" customHeight="1">
      <c r="C7" s="49" t="s">
        <v>75</v>
      </c>
      <c r="D7" s="49"/>
      <c r="E7" s="49"/>
      <c r="F7" s="49"/>
    </row>
    <row r="8" spans="3:11" ht="19.5" customHeight="1">
      <c r="C8" s="18"/>
      <c r="D8" s="17"/>
      <c r="E8" s="37"/>
      <c r="F8" s="34"/>
      <c r="K8" s="28"/>
    </row>
    <row r="9" spans="3:11" s="42" customFormat="1" ht="19.5" customHeight="1">
      <c r="C9" s="23"/>
      <c r="D9" s="16"/>
      <c r="E9" s="38"/>
      <c r="F9" s="21"/>
      <c r="K9" s="43"/>
    </row>
    <row r="10" spans="3:11" s="26" customFormat="1" ht="19.5" customHeight="1">
      <c r="C10" s="23"/>
      <c r="D10" s="22"/>
      <c r="E10" s="39"/>
      <c r="F10" s="19"/>
      <c r="H10" s="31"/>
      <c r="K10" s="31"/>
    </row>
    <row r="11" spans="3:11" s="26" customFormat="1" ht="19.5" customHeight="1">
      <c r="C11" s="23"/>
      <c r="D11" s="22"/>
      <c r="E11" s="13"/>
      <c r="F11" s="19"/>
      <c r="H11" s="31"/>
      <c r="K11" s="31"/>
    </row>
    <row r="12" spans="3:11" s="14" customFormat="1" ht="21" customHeight="1">
      <c r="C12" s="18"/>
      <c r="D12" s="17"/>
      <c r="E12" s="35"/>
      <c r="F12" s="15"/>
      <c r="H12" s="28"/>
      <c r="K12" s="28"/>
    </row>
    <row r="13" spans="3:11" s="14" customFormat="1" ht="19.5" customHeight="1">
      <c r="C13" s="23"/>
      <c r="D13" s="22"/>
      <c r="E13" s="33"/>
      <c r="F13" s="25"/>
      <c r="H13" s="27"/>
      <c r="K13" s="28"/>
    </row>
    <row r="14" spans="3:11" s="14" customFormat="1" ht="19.5" customHeight="1">
      <c r="C14" s="23"/>
      <c r="D14" s="22"/>
      <c r="E14" s="35"/>
      <c r="F14" s="25"/>
      <c r="H14" s="27"/>
      <c r="K14" s="28"/>
    </row>
    <row r="15" spans="3:11" s="14" customFormat="1" ht="19.5" customHeight="1">
      <c r="C15" s="20"/>
      <c r="D15" s="13"/>
      <c r="E15" s="39"/>
      <c r="F15" s="19"/>
      <c r="H15" s="27"/>
      <c r="K15" s="28"/>
    </row>
    <row r="16" spans="3:11" s="14" customFormat="1" ht="19.5" customHeight="1">
      <c r="C16" s="23"/>
      <c r="D16" s="22"/>
      <c r="E16" s="26"/>
      <c r="F16" s="25"/>
      <c r="K16" s="28"/>
    </row>
    <row r="17" spans="3:11" s="14" customFormat="1" ht="19.5" customHeight="1">
      <c r="C17" s="23"/>
      <c r="D17" s="22"/>
      <c r="E17" s="24"/>
      <c r="F17" s="19"/>
      <c r="K17" s="28"/>
    </row>
    <row r="18" spans="3:6" ht="19.5" customHeight="1">
      <c r="C18" s="20"/>
      <c r="D18" s="13"/>
      <c r="E18" s="13"/>
      <c r="F18" s="19"/>
    </row>
    <row r="19" spans="3:11" s="14" customFormat="1" ht="19.5" customHeight="1">
      <c r="C19" s="23"/>
      <c r="D19" s="22"/>
      <c r="E19" s="1"/>
      <c r="F19" s="21"/>
      <c r="K19" s="28"/>
    </row>
    <row r="20" spans="3:6" ht="19.5" customHeight="1">
      <c r="C20" s="20"/>
      <c r="D20" s="13"/>
      <c r="E20" s="13"/>
      <c r="F20" s="19"/>
    </row>
    <row r="21" spans="3:6" ht="19.5" customHeight="1">
      <c r="C21" s="18"/>
      <c r="D21" s="11"/>
      <c r="E21" s="16"/>
      <c r="F21" s="9"/>
    </row>
    <row r="22" spans="3:11" s="14" customFormat="1" ht="19.5" customHeight="1">
      <c r="C22" s="18"/>
      <c r="D22" s="17"/>
      <c r="E22" s="13"/>
      <c r="F22" s="15"/>
      <c r="K22" s="28"/>
    </row>
    <row r="23" spans="3:6" ht="19.5" customHeight="1">
      <c r="C23" s="18"/>
      <c r="D23" s="11"/>
      <c r="E23" s="16"/>
      <c r="F23" s="15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6"/>
      <c r="F25" s="15"/>
    </row>
    <row r="26" spans="3:11" s="14" customFormat="1" ht="19.5" customHeight="1">
      <c r="C26" s="18"/>
      <c r="D26" s="17"/>
      <c r="E26" s="16"/>
      <c r="F26" s="15"/>
      <c r="K26" s="28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8" ht="19.5" customHeight="1">
      <c r="C34" s="12" t="s">
        <v>2</v>
      </c>
      <c r="D34" s="11"/>
      <c r="E34" s="10"/>
      <c r="F34" s="9">
        <f>+F9+F11+F10</f>
        <v>0</v>
      </c>
      <c r="H34" s="2"/>
    </row>
    <row r="35" ht="19.5" customHeight="1"/>
    <row r="36" spans="3:7" ht="19.5" customHeight="1">
      <c r="C36" s="8" t="s">
        <v>1</v>
      </c>
      <c r="F36" s="7">
        <f>+F3+F4+F5-F34</f>
        <v>371883.72</v>
      </c>
      <c r="G36" s="1" t="s">
        <v>0</v>
      </c>
    </row>
    <row r="37" ht="19.5" customHeight="1"/>
    <row r="46" spans="3:6" ht="37.5" customHeight="1">
      <c r="C46" s="6"/>
      <c r="D46" s="5"/>
      <c r="E46" s="5"/>
      <c r="F46" s="4"/>
    </row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B1">
      <selection activeCell="F35" sqref="F35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1.281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7</v>
      </c>
      <c r="F1" s="28"/>
      <c r="K1" s="28"/>
    </row>
    <row r="2" ht="14.25" customHeight="1"/>
    <row r="3" spans="3:6" ht="19.5" customHeight="1">
      <c r="C3" s="3" t="s">
        <v>6</v>
      </c>
      <c r="F3" s="2">
        <f>+'2311'!F36</f>
        <v>377535.98</v>
      </c>
    </row>
    <row r="4" ht="19.5" customHeight="1">
      <c r="C4" s="3" t="s">
        <v>5</v>
      </c>
    </row>
    <row r="5" spans="3:6" ht="19.5" customHeight="1">
      <c r="C5" s="3" t="s">
        <v>4</v>
      </c>
      <c r="F5" s="2">
        <v>5650</v>
      </c>
    </row>
    <row r="6" ht="19.5" customHeight="1">
      <c r="C6" s="3" t="s">
        <v>3</v>
      </c>
    </row>
    <row r="7" spans="3:6" ht="42" customHeight="1">
      <c r="C7" s="49" t="s">
        <v>65</v>
      </c>
      <c r="D7" s="49"/>
      <c r="E7" s="49"/>
      <c r="F7" s="49"/>
    </row>
    <row r="8" spans="3:11" ht="19.5" customHeight="1">
      <c r="C8" s="18" t="s">
        <v>15</v>
      </c>
      <c r="D8" s="17"/>
      <c r="E8" s="37" t="s">
        <v>16</v>
      </c>
      <c r="F8" s="34"/>
      <c r="K8" s="28"/>
    </row>
    <row r="9" spans="3:11" s="42" customFormat="1" ht="19.5" customHeight="1">
      <c r="C9" s="23"/>
      <c r="D9" s="16"/>
      <c r="E9" s="38" t="s">
        <v>66</v>
      </c>
      <c r="F9" s="21">
        <v>5750</v>
      </c>
      <c r="K9" s="43"/>
    </row>
    <row r="10" spans="3:11" s="26" customFormat="1" ht="19.5" customHeight="1">
      <c r="C10" s="23"/>
      <c r="D10" s="22"/>
      <c r="E10" s="39" t="s">
        <v>67</v>
      </c>
      <c r="F10" s="19">
        <f>8509.01+243.25</f>
        <v>8752.26</v>
      </c>
      <c r="H10" s="31"/>
      <c r="K10" s="31"/>
    </row>
    <row r="11" spans="3:11" s="26" customFormat="1" ht="19.5" customHeight="1">
      <c r="C11" s="23"/>
      <c r="D11" s="22"/>
      <c r="E11" s="13"/>
      <c r="F11" s="19"/>
      <c r="H11" s="31"/>
      <c r="K11" s="31"/>
    </row>
    <row r="12" spans="3:11" s="14" customFormat="1" ht="21" customHeight="1">
      <c r="C12" s="18"/>
      <c r="D12" s="17"/>
      <c r="E12" s="35"/>
      <c r="F12" s="15"/>
      <c r="H12" s="28"/>
      <c r="K12" s="28"/>
    </row>
    <row r="13" spans="3:11" s="14" customFormat="1" ht="19.5" customHeight="1">
      <c r="C13" s="23"/>
      <c r="D13" s="22"/>
      <c r="E13" s="33"/>
      <c r="F13" s="25"/>
      <c r="H13" s="27"/>
      <c r="K13" s="28"/>
    </row>
    <row r="14" spans="3:11" s="14" customFormat="1" ht="19.5" customHeight="1">
      <c r="C14" s="23"/>
      <c r="D14" s="22"/>
      <c r="E14" s="35"/>
      <c r="F14" s="25"/>
      <c r="H14" s="27"/>
      <c r="K14" s="28"/>
    </row>
    <row r="15" spans="3:11" s="14" customFormat="1" ht="19.5" customHeight="1">
      <c r="C15" s="20"/>
      <c r="D15" s="13"/>
      <c r="E15" s="39"/>
      <c r="F15" s="19"/>
      <c r="H15" s="27"/>
      <c r="K15" s="28"/>
    </row>
    <row r="16" spans="3:11" s="14" customFormat="1" ht="19.5" customHeight="1">
      <c r="C16" s="23"/>
      <c r="D16" s="22"/>
      <c r="E16" s="26"/>
      <c r="F16" s="25"/>
      <c r="K16" s="28"/>
    </row>
    <row r="17" spans="3:11" s="14" customFormat="1" ht="19.5" customHeight="1">
      <c r="C17" s="23"/>
      <c r="D17" s="22"/>
      <c r="E17" s="24"/>
      <c r="F17" s="19"/>
      <c r="K17" s="28"/>
    </row>
    <row r="18" spans="3:6" ht="19.5" customHeight="1">
      <c r="C18" s="20"/>
      <c r="D18" s="13"/>
      <c r="E18" s="13"/>
      <c r="F18" s="19"/>
    </row>
    <row r="19" spans="3:11" s="14" customFormat="1" ht="19.5" customHeight="1">
      <c r="C19" s="23"/>
      <c r="D19" s="22"/>
      <c r="E19" s="1"/>
      <c r="F19" s="21"/>
      <c r="K19" s="28"/>
    </row>
    <row r="20" spans="3:6" ht="19.5" customHeight="1">
      <c r="C20" s="20"/>
      <c r="D20" s="13"/>
      <c r="E20" s="13"/>
      <c r="F20" s="19"/>
    </row>
    <row r="21" spans="3:6" ht="19.5" customHeight="1">
      <c r="C21" s="18"/>
      <c r="D21" s="11"/>
      <c r="E21" s="16"/>
      <c r="F21" s="9"/>
    </row>
    <row r="22" spans="3:11" s="14" customFormat="1" ht="19.5" customHeight="1">
      <c r="C22" s="18"/>
      <c r="D22" s="17"/>
      <c r="E22" s="13"/>
      <c r="F22" s="15"/>
      <c r="K22" s="28"/>
    </row>
    <row r="23" spans="3:6" ht="19.5" customHeight="1">
      <c r="C23" s="18"/>
      <c r="D23" s="11"/>
      <c r="E23" s="16"/>
      <c r="F23" s="15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6"/>
      <c r="F25" s="15"/>
    </row>
    <row r="26" spans="3:11" s="14" customFormat="1" ht="19.5" customHeight="1">
      <c r="C26" s="18"/>
      <c r="D26" s="17"/>
      <c r="E26" s="16"/>
      <c r="F26" s="15"/>
      <c r="K26" s="28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8" ht="19.5" customHeight="1">
      <c r="C34" s="12" t="s">
        <v>2</v>
      </c>
      <c r="D34" s="11"/>
      <c r="E34" s="10"/>
      <c r="F34" s="9">
        <f>+F9+F11+F10</f>
        <v>14502.26</v>
      </c>
      <c r="H34" s="2"/>
    </row>
    <row r="35" ht="19.5" customHeight="1"/>
    <row r="36" spans="3:7" ht="19.5" customHeight="1">
      <c r="C36" s="8" t="s">
        <v>1</v>
      </c>
      <c r="F36" s="7">
        <f>+F3+F4+F5-F34</f>
        <v>368683.72</v>
      </c>
      <c r="G36" s="1" t="s">
        <v>0</v>
      </c>
    </row>
    <row r="37" ht="19.5" customHeight="1"/>
    <row r="46" spans="3:6" ht="37.5" customHeight="1">
      <c r="C46" s="6"/>
      <c r="D46" s="5"/>
      <c r="E46" s="5"/>
      <c r="F46" s="4"/>
    </row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B16">
      <selection activeCell="C8" sqref="C8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1.281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7</v>
      </c>
      <c r="F1" s="28"/>
      <c r="K1" s="28"/>
    </row>
    <row r="2" ht="14.25" customHeight="1"/>
    <row r="3" spans="3:6" ht="19.5" customHeight="1">
      <c r="C3" s="3" t="s">
        <v>6</v>
      </c>
      <c r="F3" s="2">
        <f>+'2011'!F36</f>
        <v>413197.98</v>
      </c>
    </row>
    <row r="4" spans="3:6" ht="19.5" customHeight="1">
      <c r="C4" s="3" t="s">
        <v>5</v>
      </c>
      <c r="F4" s="2">
        <v>2137500</v>
      </c>
    </row>
    <row r="5" spans="3:6" ht="19.5" customHeight="1">
      <c r="C5" s="3" t="s">
        <v>4</v>
      </c>
      <c r="F5" s="2">
        <v>350</v>
      </c>
    </row>
    <row r="6" ht="19.5" customHeight="1">
      <c r="C6" s="3" t="s">
        <v>3</v>
      </c>
    </row>
    <row r="7" spans="3:6" ht="42" customHeight="1">
      <c r="C7" s="49" t="s">
        <v>64</v>
      </c>
      <c r="D7" s="49"/>
      <c r="E7" s="49"/>
      <c r="F7" s="49"/>
    </row>
    <row r="8" spans="3:11" ht="19.5" customHeight="1">
      <c r="C8" s="12" t="s">
        <v>15</v>
      </c>
      <c r="D8" s="17"/>
      <c r="E8" s="37" t="s">
        <v>16</v>
      </c>
      <c r="F8" s="34"/>
      <c r="K8" s="28"/>
    </row>
    <row r="9" spans="3:11" s="42" customFormat="1" ht="19.5" customHeight="1">
      <c r="C9" s="23"/>
      <c r="D9" s="16"/>
      <c r="E9" s="33" t="s">
        <v>61</v>
      </c>
      <c r="F9" s="32">
        <v>36012</v>
      </c>
      <c r="K9" s="43"/>
    </row>
    <row r="10" spans="3:11" s="26" customFormat="1" ht="19.5" customHeight="1">
      <c r="C10" s="23"/>
      <c r="D10" s="22"/>
      <c r="E10" s="35"/>
      <c r="F10" s="25"/>
      <c r="H10" s="31"/>
      <c r="K10" s="31"/>
    </row>
    <row r="11" spans="3:11" s="26" customFormat="1" ht="19.5" customHeight="1">
      <c r="C11" s="23"/>
      <c r="D11" s="22"/>
      <c r="E11" s="22" t="s">
        <v>62</v>
      </c>
      <c r="F11" s="25">
        <v>2137500</v>
      </c>
      <c r="H11" s="31"/>
      <c r="K11" s="31"/>
    </row>
    <row r="12" spans="3:11" s="14" customFormat="1" ht="21" customHeight="1">
      <c r="C12" s="18"/>
      <c r="D12" s="17"/>
      <c r="E12" s="35"/>
      <c r="F12" s="15"/>
      <c r="H12" s="28"/>
      <c r="K12" s="28"/>
    </row>
    <row r="13" spans="3:11" s="14" customFormat="1" ht="19.5" customHeight="1">
      <c r="C13" s="23"/>
      <c r="D13" s="22"/>
      <c r="E13" s="33"/>
      <c r="F13" s="25"/>
      <c r="H13" s="27"/>
      <c r="K13" s="28"/>
    </row>
    <row r="14" spans="3:11" s="14" customFormat="1" ht="19.5" customHeight="1">
      <c r="C14" s="23"/>
      <c r="D14" s="22"/>
      <c r="E14" s="35"/>
      <c r="F14" s="25"/>
      <c r="H14" s="27"/>
      <c r="K14" s="28"/>
    </row>
    <row r="15" spans="3:11" s="14" customFormat="1" ht="19.5" customHeight="1">
      <c r="C15" s="20"/>
      <c r="D15" s="13"/>
      <c r="E15" s="39"/>
      <c r="F15" s="19"/>
      <c r="H15" s="27"/>
      <c r="K15" s="28"/>
    </row>
    <row r="16" spans="3:11" s="14" customFormat="1" ht="19.5" customHeight="1">
      <c r="C16" s="23"/>
      <c r="D16" s="22"/>
      <c r="E16" s="26"/>
      <c r="F16" s="25"/>
      <c r="K16" s="28"/>
    </row>
    <row r="17" spans="3:11" s="14" customFormat="1" ht="19.5" customHeight="1">
      <c r="C17" s="23"/>
      <c r="D17" s="22"/>
      <c r="E17" s="24"/>
      <c r="F17" s="19"/>
      <c r="K17" s="28"/>
    </row>
    <row r="18" spans="3:6" ht="19.5" customHeight="1">
      <c r="C18" s="20"/>
      <c r="D18" s="13"/>
      <c r="E18" s="13"/>
      <c r="F18" s="19"/>
    </row>
    <row r="19" spans="3:11" s="14" customFormat="1" ht="19.5" customHeight="1">
      <c r="C19" s="23"/>
      <c r="D19" s="22"/>
      <c r="E19" s="1"/>
      <c r="F19" s="21"/>
      <c r="K19" s="28"/>
    </row>
    <row r="20" spans="3:6" ht="19.5" customHeight="1">
      <c r="C20" s="20"/>
      <c r="D20" s="13"/>
      <c r="E20" s="13"/>
      <c r="F20" s="19"/>
    </row>
    <row r="21" spans="3:6" ht="19.5" customHeight="1">
      <c r="C21" s="18"/>
      <c r="D21" s="11"/>
      <c r="E21" s="16"/>
      <c r="F21" s="9"/>
    </row>
    <row r="22" spans="3:11" s="14" customFormat="1" ht="19.5" customHeight="1">
      <c r="C22" s="18"/>
      <c r="D22" s="17"/>
      <c r="E22" s="13"/>
      <c r="F22" s="15"/>
      <c r="K22" s="28"/>
    </row>
    <row r="23" spans="3:6" ht="19.5" customHeight="1">
      <c r="C23" s="18"/>
      <c r="D23" s="11"/>
      <c r="E23" s="16"/>
      <c r="F23" s="15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6"/>
      <c r="F25" s="15"/>
    </row>
    <row r="26" spans="3:11" s="14" customFormat="1" ht="19.5" customHeight="1">
      <c r="C26" s="18"/>
      <c r="D26" s="17"/>
      <c r="E26" s="16"/>
      <c r="F26" s="15"/>
      <c r="K26" s="28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8" ht="19.5" customHeight="1">
      <c r="C34" s="12" t="s">
        <v>2</v>
      </c>
      <c r="D34" s="11"/>
      <c r="E34" s="10"/>
      <c r="F34" s="9">
        <f>+F9+F11</f>
        <v>2173512</v>
      </c>
      <c r="H34" s="2"/>
    </row>
    <row r="35" ht="19.5" customHeight="1"/>
    <row r="36" spans="3:7" ht="19.5" customHeight="1">
      <c r="C36" s="8" t="s">
        <v>1</v>
      </c>
      <c r="F36" s="7">
        <f>+F3+F4+F5-F34</f>
        <v>377535.98</v>
      </c>
      <c r="G36" s="1" t="s">
        <v>0</v>
      </c>
    </row>
    <row r="37" ht="19.5" customHeight="1"/>
    <row r="46" spans="3:6" ht="37.5" customHeight="1">
      <c r="C46" s="6"/>
      <c r="D46" s="5"/>
      <c r="E46" s="5"/>
      <c r="F46" s="4"/>
    </row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B1">
      <selection activeCell="F4" sqref="F4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1.281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7</v>
      </c>
      <c r="F1" s="28"/>
      <c r="K1" s="28"/>
    </row>
    <row r="2" ht="14.25" customHeight="1"/>
    <row r="3" spans="3:6" ht="19.5" customHeight="1">
      <c r="C3" s="3" t="s">
        <v>6</v>
      </c>
      <c r="F3" s="2">
        <v>98189.64</v>
      </c>
    </row>
    <row r="4" spans="3:6" ht="19.5" customHeight="1">
      <c r="C4" s="3" t="s">
        <v>5</v>
      </c>
      <c r="F4" s="2">
        <f>294166.67+21041.67</f>
        <v>315208.33999999997</v>
      </c>
    </row>
    <row r="5" spans="3:6" ht="19.5" customHeight="1">
      <c r="C5" s="3" t="s">
        <v>4</v>
      </c>
      <c r="F5" s="2">
        <v>5800</v>
      </c>
    </row>
    <row r="6" ht="19.5" customHeight="1">
      <c r="C6" s="3" t="s">
        <v>3</v>
      </c>
    </row>
    <row r="7" spans="3:6" ht="42" customHeight="1">
      <c r="C7" s="49" t="s">
        <v>63</v>
      </c>
      <c r="D7" s="49"/>
      <c r="E7" s="49"/>
      <c r="F7" s="49"/>
    </row>
    <row r="8" spans="3:11" ht="19.5" customHeight="1">
      <c r="C8" s="12" t="s">
        <v>15</v>
      </c>
      <c r="D8" s="17"/>
      <c r="E8" s="37" t="s">
        <v>16</v>
      </c>
      <c r="F8" s="34"/>
      <c r="K8" s="28"/>
    </row>
    <row r="9" spans="3:11" s="42" customFormat="1" ht="19.5" customHeight="1">
      <c r="C9" s="23"/>
      <c r="D9" s="16"/>
      <c r="E9" s="33" t="s">
        <v>60</v>
      </c>
      <c r="F9" s="32">
        <v>6000</v>
      </c>
      <c r="K9" s="43"/>
    </row>
    <row r="10" spans="3:11" s="26" customFormat="1" ht="19.5" customHeight="1">
      <c r="C10" s="23"/>
      <c r="D10" s="22"/>
      <c r="E10" s="35"/>
      <c r="F10" s="25"/>
      <c r="H10" s="31"/>
      <c r="K10" s="31"/>
    </row>
    <row r="11" spans="3:11" s="26" customFormat="1" ht="19.5" customHeight="1">
      <c r="C11" s="23"/>
      <c r="D11" s="22"/>
      <c r="E11" s="22"/>
      <c r="F11" s="25"/>
      <c r="H11" s="31"/>
      <c r="K11" s="31"/>
    </row>
    <row r="12" spans="3:11" s="14" customFormat="1" ht="21" customHeight="1">
      <c r="C12" s="18"/>
      <c r="D12" s="17"/>
      <c r="E12" s="35"/>
      <c r="F12" s="15"/>
      <c r="H12" s="28"/>
      <c r="K12" s="28"/>
    </row>
    <row r="13" spans="3:11" s="14" customFormat="1" ht="19.5" customHeight="1">
      <c r="C13" s="23"/>
      <c r="D13" s="22"/>
      <c r="E13" s="33"/>
      <c r="F13" s="25"/>
      <c r="H13" s="27"/>
      <c r="K13" s="28"/>
    </row>
    <row r="14" spans="3:11" s="14" customFormat="1" ht="19.5" customHeight="1">
      <c r="C14" s="23"/>
      <c r="D14" s="22"/>
      <c r="E14" s="35"/>
      <c r="F14" s="25"/>
      <c r="H14" s="27"/>
      <c r="K14" s="28"/>
    </row>
    <row r="15" spans="3:11" s="14" customFormat="1" ht="19.5" customHeight="1">
      <c r="C15" s="20"/>
      <c r="D15" s="13"/>
      <c r="E15" s="39"/>
      <c r="F15" s="19"/>
      <c r="H15" s="27"/>
      <c r="K15" s="28"/>
    </row>
    <row r="16" spans="3:11" s="14" customFormat="1" ht="19.5" customHeight="1">
      <c r="C16" s="23"/>
      <c r="D16" s="22"/>
      <c r="E16" s="26"/>
      <c r="F16" s="25"/>
      <c r="K16" s="28"/>
    </row>
    <row r="17" spans="3:11" s="14" customFormat="1" ht="19.5" customHeight="1">
      <c r="C17" s="23"/>
      <c r="D17" s="22"/>
      <c r="E17" s="24"/>
      <c r="F17" s="19"/>
      <c r="K17" s="28"/>
    </row>
    <row r="18" spans="3:6" ht="19.5" customHeight="1">
      <c r="C18" s="20"/>
      <c r="D18" s="13"/>
      <c r="E18" s="13"/>
      <c r="F18" s="19"/>
    </row>
    <row r="19" spans="3:11" s="14" customFormat="1" ht="19.5" customHeight="1">
      <c r="C19" s="23"/>
      <c r="D19" s="22"/>
      <c r="E19" s="1"/>
      <c r="F19" s="21"/>
      <c r="K19" s="28"/>
    </row>
    <row r="20" spans="3:6" ht="19.5" customHeight="1">
      <c r="C20" s="20"/>
      <c r="D20" s="13"/>
      <c r="E20" s="13"/>
      <c r="F20" s="19"/>
    </row>
    <row r="21" spans="3:6" ht="19.5" customHeight="1">
      <c r="C21" s="18"/>
      <c r="D21" s="11"/>
      <c r="E21" s="16"/>
      <c r="F21" s="9"/>
    </row>
    <row r="22" spans="3:11" s="14" customFormat="1" ht="19.5" customHeight="1">
      <c r="C22" s="18"/>
      <c r="D22" s="17"/>
      <c r="E22" s="13"/>
      <c r="F22" s="15"/>
      <c r="K22" s="28"/>
    </row>
    <row r="23" spans="3:6" ht="19.5" customHeight="1">
      <c r="C23" s="18"/>
      <c r="D23" s="11"/>
      <c r="E23" s="16"/>
      <c r="F23" s="15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6"/>
      <c r="F25" s="15"/>
    </row>
    <row r="26" spans="3:11" s="14" customFormat="1" ht="19.5" customHeight="1">
      <c r="C26" s="18"/>
      <c r="D26" s="17"/>
      <c r="E26" s="16"/>
      <c r="F26" s="15"/>
      <c r="K26" s="28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8" ht="19.5" customHeight="1">
      <c r="C34" s="12" t="s">
        <v>2</v>
      </c>
      <c r="D34" s="11"/>
      <c r="E34" s="10"/>
      <c r="F34" s="9">
        <f>+F9+F10+F12</f>
        <v>6000</v>
      </c>
      <c r="H34" s="2"/>
    </row>
    <row r="35" ht="19.5" customHeight="1"/>
    <row r="36" spans="3:7" ht="19.5" customHeight="1">
      <c r="C36" s="8" t="s">
        <v>1</v>
      </c>
      <c r="F36" s="7">
        <f>+F3+F4+F5-F34</f>
        <v>413197.98</v>
      </c>
      <c r="G36" s="1" t="s">
        <v>0</v>
      </c>
    </row>
    <row r="37" ht="19.5" customHeight="1"/>
    <row r="46" spans="3:6" ht="37.5" customHeight="1">
      <c r="C46" s="6"/>
      <c r="D46" s="5"/>
      <c r="E46" s="5"/>
      <c r="F46" s="4"/>
    </row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B1">
      <selection activeCell="I39" sqref="I39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1.281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7</v>
      </c>
      <c r="F1" s="28"/>
      <c r="K1" s="28"/>
    </row>
    <row r="2" ht="14.25" customHeight="1"/>
    <row r="3" spans="3:6" ht="19.5" customHeight="1">
      <c r="C3" s="3" t="s">
        <v>6</v>
      </c>
      <c r="F3" s="2">
        <f>+'1811'!F36</f>
        <v>97189.6399999999</v>
      </c>
    </row>
    <row r="4" ht="19.5" customHeight="1">
      <c r="C4" s="3" t="s">
        <v>5</v>
      </c>
    </row>
    <row r="5" spans="3:6" ht="19.5" customHeight="1">
      <c r="C5" s="3" t="s">
        <v>4</v>
      </c>
      <c r="F5" s="2">
        <v>1000</v>
      </c>
    </row>
    <row r="6" ht="19.5" customHeight="1">
      <c r="C6" s="3" t="s">
        <v>3</v>
      </c>
    </row>
    <row r="7" spans="3:6" ht="42" customHeight="1">
      <c r="C7" s="49" t="s">
        <v>59</v>
      </c>
      <c r="D7" s="49"/>
      <c r="E7" s="49"/>
      <c r="F7" s="49"/>
    </row>
    <row r="8" spans="3:11" ht="19.5" customHeight="1">
      <c r="C8" s="12"/>
      <c r="D8" s="17"/>
      <c r="E8" s="37"/>
      <c r="F8" s="34"/>
      <c r="K8" s="28"/>
    </row>
    <row r="9" spans="3:11" s="42" customFormat="1" ht="19.5" customHeight="1">
      <c r="C9" s="23"/>
      <c r="D9" s="16"/>
      <c r="E9" s="33"/>
      <c r="F9" s="32"/>
      <c r="K9" s="43"/>
    </row>
    <row r="10" spans="3:11" s="26" customFormat="1" ht="19.5" customHeight="1">
      <c r="C10" s="23"/>
      <c r="D10" s="22"/>
      <c r="E10" s="35"/>
      <c r="F10" s="25"/>
      <c r="H10" s="31"/>
      <c r="K10" s="31"/>
    </row>
    <row r="11" spans="3:11" s="26" customFormat="1" ht="19.5" customHeight="1">
      <c r="C11" s="23"/>
      <c r="D11" s="22"/>
      <c r="E11" s="22"/>
      <c r="F11" s="25"/>
      <c r="H11" s="31"/>
      <c r="K11" s="31"/>
    </row>
    <row r="12" spans="3:11" s="14" customFormat="1" ht="21" customHeight="1">
      <c r="C12" s="18"/>
      <c r="D12" s="17"/>
      <c r="E12" s="35"/>
      <c r="F12" s="15"/>
      <c r="H12" s="28"/>
      <c r="K12" s="28"/>
    </row>
    <row r="13" spans="3:11" s="14" customFormat="1" ht="19.5" customHeight="1">
      <c r="C13" s="23"/>
      <c r="D13" s="22"/>
      <c r="E13" s="33"/>
      <c r="F13" s="25"/>
      <c r="H13" s="27"/>
      <c r="K13" s="28"/>
    </row>
    <row r="14" spans="3:11" s="14" customFormat="1" ht="19.5" customHeight="1">
      <c r="C14" s="23"/>
      <c r="D14" s="22"/>
      <c r="E14" s="35"/>
      <c r="F14" s="25"/>
      <c r="H14" s="27"/>
      <c r="K14" s="28"/>
    </row>
    <row r="15" spans="3:11" s="14" customFormat="1" ht="19.5" customHeight="1">
      <c r="C15" s="20"/>
      <c r="D15" s="13"/>
      <c r="E15" s="39"/>
      <c r="F15" s="19"/>
      <c r="H15" s="27"/>
      <c r="K15" s="28"/>
    </row>
    <row r="16" spans="3:11" s="14" customFormat="1" ht="19.5" customHeight="1">
      <c r="C16" s="23"/>
      <c r="D16" s="22"/>
      <c r="E16" s="26"/>
      <c r="F16" s="25"/>
      <c r="K16" s="28"/>
    </row>
    <row r="17" spans="3:11" s="14" customFormat="1" ht="19.5" customHeight="1">
      <c r="C17" s="23"/>
      <c r="D17" s="22"/>
      <c r="E17" s="24"/>
      <c r="F17" s="19"/>
      <c r="K17" s="28"/>
    </row>
    <row r="18" spans="3:6" ht="19.5" customHeight="1">
      <c r="C18" s="20"/>
      <c r="D18" s="13"/>
      <c r="E18" s="13"/>
      <c r="F18" s="19"/>
    </row>
    <row r="19" spans="3:11" s="14" customFormat="1" ht="19.5" customHeight="1">
      <c r="C19" s="23"/>
      <c r="D19" s="22"/>
      <c r="E19" s="1"/>
      <c r="F19" s="21"/>
      <c r="K19" s="28"/>
    </row>
    <row r="20" spans="3:6" ht="19.5" customHeight="1">
      <c r="C20" s="20"/>
      <c r="D20" s="13"/>
      <c r="E20" s="13"/>
      <c r="F20" s="19"/>
    </row>
    <row r="21" spans="3:6" ht="19.5" customHeight="1">
      <c r="C21" s="18"/>
      <c r="D21" s="11"/>
      <c r="E21" s="16"/>
      <c r="F21" s="9"/>
    </row>
    <row r="22" spans="3:11" s="14" customFormat="1" ht="19.5" customHeight="1">
      <c r="C22" s="18"/>
      <c r="D22" s="17"/>
      <c r="E22" s="13"/>
      <c r="F22" s="15"/>
      <c r="K22" s="28"/>
    </row>
    <row r="23" spans="3:6" ht="19.5" customHeight="1">
      <c r="C23" s="18"/>
      <c r="D23" s="11"/>
      <c r="E23" s="16"/>
      <c r="F23" s="15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6"/>
      <c r="F25" s="15"/>
    </row>
    <row r="26" spans="3:11" s="14" customFormat="1" ht="19.5" customHeight="1">
      <c r="C26" s="18"/>
      <c r="D26" s="17"/>
      <c r="E26" s="16"/>
      <c r="F26" s="15"/>
      <c r="K26" s="28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8" ht="19.5" customHeight="1">
      <c r="C34" s="12" t="s">
        <v>2</v>
      </c>
      <c r="D34" s="11"/>
      <c r="E34" s="10"/>
      <c r="F34" s="9">
        <f>+F9+F10+F12</f>
        <v>0</v>
      </c>
      <c r="H34" s="2"/>
    </row>
    <row r="35" ht="19.5" customHeight="1"/>
    <row r="36" spans="3:7" ht="19.5" customHeight="1">
      <c r="C36" s="8" t="s">
        <v>1</v>
      </c>
      <c r="F36" s="7">
        <f>+F3+F4+F5-F34</f>
        <v>98189.6399999999</v>
      </c>
      <c r="G36" s="1" t="s">
        <v>0</v>
      </c>
    </row>
    <row r="37" ht="19.5" customHeight="1"/>
    <row r="46" spans="3:6" ht="37.5" customHeight="1">
      <c r="C46" s="6"/>
      <c r="D46" s="5"/>
      <c r="E46" s="5"/>
      <c r="F46" s="4"/>
    </row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B1">
      <selection activeCell="F11" sqref="F11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9.140625" style="1" customWidth="1"/>
    <col min="8" max="8" width="11.281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7</v>
      </c>
      <c r="F1" s="28"/>
      <c r="K1" s="28"/>
    </row>
    <row r="2" ht="14.25" customHeight="1"/>
    <row r="3" spans="3:6" ht="19.5" customHeight="1">
      <c r="C3" s="3" t="s">
        <v>6</v>
      </c>
      <c r="F3" s="2">
        <f>+'1711'!F36</f>
        <v>909827.7999999998</v>
      </c>
    </row>
    <row r="4" ht="19.5" customHeight="1">
      <c r="C4" s="3" t="s">
        <v>5</v>
      </c>
    </row>
    <row r="5" spans="3:6" ht="19.5" customHeight="1">
      <c r="C5" s="3" t="s">
        <v>4</v>
      </c>
      <c r="F5" s="2">
        <v>650</v>
      </c>
    </row>
    <row r="6" ht="19.5" customHeight="1">
      <c r="C6" s="3" t="s">
        <v>3</v>
      </c>
    </row>
    <row r="7" spans="3:6" ht="42" customHeight="1">
      <c r="C7" s="49" t="s">
        <v>55</v>
      </c>
      <c r="D7" s="49"/>
      <c r="E7" s="49"/>
      <c r="F7" s="49"/>
    </row>
    <row r="8" spans="3:11" ht="19.5" customHeight="1">
      <c r="C8" s="12"/>
      <c r="D8" s="17"/>
      <c r="E8" s="37"/>
      <c r="F8" s="34"/>
      <c r="K8" s="28"/>
    </row>
    <row r="9" spans="3:11" s="42" customFormat="1" ht="19.5" customHeight="1">
      <c r="C9" s="23" t="s">
        <v>57</v>
      </c>
      <c r="D9" s="16"/>
      <c r="E9" s="33" t="s">
        <v>56</v>
      </c>
      <c r="F9" s="32">
        <v>748303.71</v>
      </c>
      <c r="K9" s="43"/>
    </row>
    <row r="10" spans="3:11" s="26" customFormat="1" ht="19.5" customHeight="1">
      <c r="C10" s="23"/>
      <c r="D10" s="22"/>
      <c r="E10" s="35" t="s">
        <v>52</v>
      </c>
      <c r="F10" s="25">
        <v>14984.45</v>
      </c>
      <c r="H10" s="31"/>
      <c r="K10" s="31"/>
    </row>
    <row r="11" spans="3:11" s="26" customFormat="1" ht="19.5" customHeight="1">
      <c r="C11" s="23" t="s">
        <v>15</v>
      </c>
      <c r="D11" s="22"/>
      <c r="E11" s="22" t="s">
        <v>16</v>
      </c>
      <c r="F11" s="25"/>
      <c r="H11" s="31"/>
      <c r="K11" s="31"/>
    </row>
    <row r="12" spans="3:11" s="14" customFormat="1" ht="21" customHeight="1">
      <c r="C12" s="18"/>
      <c r="D12" s="17"/>
      <c r="E12" s="35" t="s">
        <v>58</v>
      </c>
      <c r="F12" s="15">
        <v>50000</v>
      </c>
      <c r="H12" s="28"/>
      <c r="K12" s="28"/>
    </row>
    <row r="13" spans="3:11" s="14" customFormat="1" ht="19.5" customHeight="1">
      <c r="C13" s="23"/>
      <c r="D13" s="22"/>
      <c r="E13" s="33"/>
      <c r="F13" s="25"/>
      <c r="H13" s="27"/>
      <c r="K13" s="28"/>
    </row>
    <row r="14" spans="3:11" s="14" customFormat="1" ht="19.5" customHeight="1">
      <c r="C14" s="23"/>
      <c r="D14" s="22"/>
      <c r="E14" s="35"/>
      <c r="F14" s="25"/>
      <c r="H14" s="27"/>
      <c r="K14" s="28"/>
    </row>
    <row r="15" spans="3:11" s="14" customFormat="1" ht="19.5" customHeight="1">
      <c r="C15" s="20"/>
      <c r="D15" s="13"/>
      <c r="E15" s="39"/>
      <c r="F15" s="19"/>
      <c r="H15" s="27"/>
      <c r="K15" s="28"/>
    </row>
    <row r="16" spans="3:11" s="14" customFormat="1" ht="19.5" customHeight="1">
      <c r="C16" s="23"/>
      <c r="D16" s="22"/>
      <c r="E16" s="26"/>
      <c r="F16" s="25"/>
      <c r="K16" s="28"/>
    </row>
    <row r="17" spans="3:11" s="14" customFormat="1" ht="19.5" customHeight="1">
      <c r="C17" s="23"/>
      <c r="D17" s="22"/>
      <c r="E17" s="24"/>
      <c r="F17" s="19"/>
      <c r="K17" s="28"/>
    </row>
    <row r="18" spans="3:6" ht="19.5" customHeight="1">
      <c r="C18" s="20"/>
      <c r="D18" s="13"/>
      <c r="E18" s="13"/>
      <c r="F18" s="19"/>
    </row>
    <row r="19" spans="3:11" s="14" customFormat="1" ht="19.5" customHeight="1">
      <c r="C19" s="23"/>
      <c r="D19" s="22"/>
      <c r="E19" s="1"/>
      <c r="F19" s="21"/>
      <c r="K19" s="28"/>
    </row>
    <row r="20" spans="3:6" ht="19.5" customHeight="1">
      <c r="C20" s="20"/>
      <c r="D20" s="13"/>
      <c r="E20" s="13"/>
      <c r="F20" s="19"/>
    </row>
    <row r="21" spans="3:6" ht="19.5" customHeight="1">
      <c r="C21" s="18"/>
      <c r="D21" s="11"/>
      <c r="E21" s="16"/>
      <c r="F21" s="9"/>
    </row>
    <row r="22" spans="3:11" s="14" customFormat="1" ht="19.5" customHeight="1">
      <c r="C22" s="18"/>
      <c r="D22" s="17"/>
      <c r="E22" s="13"/>
      <c r="F22" s="15"/>
      <c r="K22" s="28"/>
    </row>
    <row r="23" spans="3:6" ht="19.5" customHeight="1">
      <c r="C23" s="18"/>
      <c r="D23" s="11"/>
      <c r="E23" s="16"/>
      <c r="F23" s="15"/>
    </row>
    <row r="24" spans="3:6" ht="19.5" customHeight="1">
      <c r="C24" s="12"/>
      <c r="D24" s="11"/>
      <c r="E24" s="13"/>
      <c r="F24" s="9"/>
    </row>
    <row r="25" spans="3:6" ht="19.5" customHeight="1">
      <c r="C25" s="12"/>
      <c r="D25" s="11"/>
      <c r="E25" s="16"/>
      <c r="F25" s="15"/>
    </row>
    <row r="26" spans="3:11" s="14" customFormat="1" ht="19.5" customHeight="1">
      <c r="C26" s="18"/>
      <c r="D26" s="17"/>
      <c r="E26" s="16"/>
      <c r="F26" s="15"/>
      <c r="K26" s="28"/>
    </row>
    <row r="27" spans="3:6" ht="19.5" customHeight="1">
      <c r="C27" s="12"/>
      <c r="D27" s="11"/>
      <c r="E27" s="13"/>
      <c r="F27" s="9"/>
    </row>
    <row r="28" spans="3:6" ht="19.5" customHeight="1">
      <c r="C28" s="12"/>
      <c r="D28" s="11"/>
      <c r="E28" s="13"/>
      <c r="F28" s="9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ht="19.5" customHeight="1">
      <c r="C33" s="12"/>
      <c r="D33" s="11"/>
      <c r="E33" s="13"/>
      <c r="F33" s="9"/>
    </row>
    <row r="34" spans="3:8" ht="19.5" customHeight="1">
      <c r="C34" s="12" t="s">
        <v>2</v>
      </c>
      <c r="D34" s="11"/>
      <c r="E34" s="10"/>
      <c r="F34" s="9">
        <f>+F9+F10+F12</f>
        <v>813288.1599999999</v>
      </c>
      <c r="H34" s="2"/>
    </row>
    <row r="35" ht="19.5" customHeight="1"/>
    <row r="36" spans="3:7" ht="19.5" customHeight="1">
      <c r="C36" s="8" t="s">
        <v>1</v>
      </c>
      <c r="F36" s="7">
        <f>+F3+F4+F5-F34</f>
        <v>97189.6399999999</v>
      </c>
      <c r="G36" s="1" t="s">
        <v>0</v>
      </c>
    </row>
    <row r="37" ht="19.5" customHeight="1"/>
    <row r="46" spans="3:6" ht="37.5" customHeight="1">
      <c r="C46" s="6"/>
      <c r="D46" s="5"/>
      <c r="E46" s="5"/>
      <c r="F46" s="4"/>
    </row>
    <row r="47" spans="3:6" ht="37.5" customHeight="1">
      <c r="C47" s="6"/>
      <c r="D47" s="5"/>
      <c r="E47" s="5"/>
      <c r="F47" s="4"/>
    </row>
    <row r="48" spans="3:6" ht="37.5" customHeight="1">
      <c r="C48" s="6"/>
      <c r="D48" s="5"/>
      <c r="E48" s="5"/>
      <c r="F48" s="4"/>
    </row>
    <row r="49" spans="3:6" ht="37.5" customHeight="1">
      <c r="C49" s="6"/>
      <c r="D49" s="5"/>
      <c r="E49" s="5"/>
      <c r="F49" s="4"/>
    </row>
    <row r="50" spans="3:6" ht="37.5" customHeight="1">
      <c r="C50" s="6"/>
      <c r="D50" s="5"/>
      <c r="E50" s="5"/>
      <c r="F50" s="4"/>
    </row>
    <row r="51" spans="3:6" ht="37.5" customHeight="1">
      <c r="C51" s="6"/>
      <c r="D51" s="5"/>
      <c r="E51" s="5"/>
      <c r="F51" s="4"/>
    </row>
    <row r="52" spans="3:6" ht="37.5" customHeight="1">
      <c r="C52" s="6"/>
      <c r="D52" s="5"/>
      <c r="E52" s="5"/>
      <c r="F52" s="4"/>
    </row>
    <row r="53" spans="3:6" ht="37.5" customHeight="1">
      <c r="C53" s="6"/>
      <c r="D53" s="5"/>
      <c r="E53" s="5"/>
      <c r="F53" s="4"/>
    </row>
    <row r="54" spans="3:6" ht="37.5" customHeight="1">
      <c r="C54" s="6"/>
      <c r="D54" s="5"/>
      <c r="E54" s="5"/>
      <c r="F54" s="4"/>
    </row>
    <row r="55" spans="3:6" ht="37.5" customHeight="1">
      <c r="C55" s="6"/>
      <c r="D55" s="5"/>
      <c r="E55" s="5"/>
      <c r="F55" s="4"/>
    </row>
    <row r="56" spans="3:6" ht="37.5" customHeight="1">
      <c r="C56" s="6"/>
      <c r="D56" s="5"/>
      <c r="E56" s="5"/>
      <c r="F56" s="4"/>
    </row>
    <row r="57" spans="3:6" ht="37.5" customHeight="1">
      <c r="C57" s="6"/>
      <c r="D57" s="5"/>
      <c r="E57" s="5"/>
      <c r="F57" s="4"/>
    </row>
    <row r="58" spans="3:6" ht="37.5" customHeight="1">
      <c r="C58" s="6"/>
      <c r="D58" s="5"/>
      <c r="E58" s="5"/>
      <c r="F58" s="4"/>
    </row>
    <row r="59" spans="3:6" ht="37.5" customHeight="1">
      <c r="C59" s="6"/>
      <c r="D59" s="5"/>
      <c r="E59" s="5"/>
      <c r="F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cp:lastPrinted>2020-11-17T07:32:18Z</cp:lastPrinted>
  <dcterms:created xsi:type="dcterms:W3CDTF">2020-11-03T06:14:24Z</dcterms:created>
  <dcterms:modified xsi:type="dcterms:W3CDTF">2020-11-30T07:46:32Z</dcterms:modified>
  <cp:category/>
  <cp:version/>
  <cp:contentType/>
  <cp:contentStatus/>
</cp:coreProperties>
</file>